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1640" tabRatio="786" activeTab="0"/>
  </bookViews>
  <sheets>
    <sheet name="KQKD-Q1-2011" sheetId="1" r:id="rId1"/>
    <sheet name="BCDKT-Q1-2011" sheetId="2" r:id="rId2"/>
    <sheet name="LCTT-Q1-2011-PP Truc tiep" sheetId="3" r:id="rId3"/>
    <sheet name="So sanh ty le" sheetId="4" r:id="rId4"/>
    <sheet name="04-TMinh 1-7-Q1-2011" sheetId="5" r:id="rId5"/>
    <sheet name="05-TMinh 8+9-Q1-2011" sheetId="6" r:id="rId6"/>
    <sheet name="06-TMinh 10+11+12-Q1-2011" sheetId="7" r:id="rId7"/>
    <sheet name="07-TMinh 13-19-Q1-2011" sheetId="8" r:id="rId8"/>
    <sheet name="08-T--Minh 20+21--2011" sheetId="9" r:id="rId9"/>
    <sheet name="09-TMinh 22-" sheetId="10" r:id="rId10"/>
    <sheet name="10-TMinh 22-34-Q1-2011" sheetId="11" r:id="rId11"/>
  </sheets>
  <definedNames/>
  <calcPr fullCalcOnLoad="1"/>
</workbook>
</file>

<file path=xl/comments4.xml><?xml version="1.0" encoding="utf-8"?>
<comments xmlns="http://schemas.openxmlformats.org/spreadsheetml/2006/main">
  <authors>
    <author>Home</author>
    <author>VNN.R9</author>
  </authors>
  <commentList>
    <comment ref="A14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tai san NH/ no phai tra
</t>
        </r>
      </text>
    </comment>
    <comment ref="A15" authorId="1">
      <text>
        <r>
          <rPr>
            <b/>
            <sz val="8"/>
            <rFont val="Tahoma"/>
            <family val="0"/>
          </rPr>
          <t>VNN.R9:</t>
        </r>
        <r>
          <rPr>
            <sz val="8"/>
            <rFont val="Tahoma"/>
            <family val="0"/>
          </rPr>
          <t xml:space="preserve">
Tai san ngan han/No ngan han</t>
        </r>
      </text>
    </comment>
    <comment ref="A16" authorId="1">
      <text>
        <r>
          <rPr>
            <b/>
            <sz val="8"/>
            <rFont val="Tahoma"/>
            <family val="0"/>
          </rPr>
          <t>VNN.R9:</t>
        </r>
        <r>
          <rPr>
            <sz val="8"/>
            <rFont val="Tahoma"/>
            <family val="0"/>
          </rPr>
          <t xml:space="preserve">
Tien/Nophai tra</t>
        </r>
      </text>
    </comment>
  </commentList>
</comments>
</file>

<file path=xl/sharedStrings.xml><?xml version="1.0" encoding="utf-8"?>
<sst xmlns="http://schemas.openxmlformats.org/spreadsheetml/2006/main" count="964" uniqueCount="747">
  <si>
    <t>4. Tiền thu hồi cho vay bán lại các công cụ nợ của đơn vị khác</t>
  </si>
  <si>
    <t>5. Tiền chi đầu tư  góp vốn vào đơn vị khác</t>
  </si>
  <si>
    <t>6. Tiền thu hồi đầu tư góp vốn  vào đơn vị khác</t>
  </si>
  <si>
    <t>7. Tiền thu lãi cho vay,  cổ tức và lợi nhuận được chia</t>
  </si>
  <si>
    <t>Lưu chuyển tiền thuần từ hoạt động đầu tư</t>
  </si>
  <si>
    <t>III.  Lưu chuyển tiền từ hoạt động tài chính</t>
  </si>
  <si>
    <t>1. Tiền thu từ phát hành cổ phiếu, nhận vốn góp của chủ sở hữu</t>
  </si>
  <si>
    <t>2. Tiền chi trả vốn góp cho các chủ sở hữu mua lại cổ phiếu của doanh nghiệp đã phát hành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</si>
  <si>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</si>
  <si>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</si>
  <si>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</si>
  <si>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</si>
  <si>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</si>
  <si>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(20+30+40 )</t>
  </si>
  <si>
    <t xml:space="preserve">Tiền và tương đương tiền đầu kỳ </t>
  </si>
  <si>
    <t>Ảnh hưởng của thay đổi tỷ giá hối đoái quy đổi ngoại tệ</t>
  </si>
  <si>
    <t>Tiền và tương đương tiền cuối kỳ (70=50+60+61)</t>
  </si>
  <si>
    <t>VII-34</t>
  </si>
  <si>
    <t xml:space="preserve">                    Người lập biểu                                      Kế toán trưởng</t>
  </si>
  <si>
    <t xml:space="preserve">                        (Ký, họ tên)                                             ( Ký, Họ tên)</t>
  </si>
  <si>
    <t xml:space="preserve">                      Nguyễn Thị Hoàn                                    Phan Văn Vinh</t>
  </si>
  <si>
    <t>Mẫu số: B 09 a - DN</t>
  </si>
  <si>
    <t>Khu CN: Khai Quang, Vĩnh Yên, Vĩnh Phúc</t>
  </si>
  <si>
    <t>BẢN THUYẾT MINH  BÁO CÁO TÀI CHÍNH</t>
  </si>
  <si>
    <t>I.  Đặc điểm hoạt động của doanh nghiệp</t>
  </si>
  <si>
    <t>1.  Hình thức sở hữu vốn:  là công ty cổ phần.</t>
  </si>
  <si>
    <t xml:space="preserve">     Công ty cổ phần phát triển hạ tầng Vĩnh Phúc ( Sau đây gọi tắt là :Công Ty) hoạt động theo</t>
  </si>
  <si>
    <t xml:space="preserve">    giấy chứng nhận đăng ký kinh doanh l;ần đầu số:1903 000 030 do sở kế hoạch và đầu tư tỉnh</t>
  </si>
  <si>
    <t xml:space="preserve">    Vĩnh Phúc cấp ngày: 16 tháng 06 năm 2003 . Công ty đã có 7 lần thay đổi giấy phép đăng ký</t>
  </si>
  <si>
    <t xml:space="preserve">    kinh doanh lần thay đổi gần đây nhất là ngày:06 tháng 01 năm 2009 do sở kế hoạch và đầu tư</t>
  </si>
  <si>
    <t xml:space="preserve">    tỉnh Vĩnh Phúc cấp với tổng số vốn điều lệ  tăng lên là:   35,285,000,000 đồng</t>
  </si>
  <si>
    <t xml:space="preserve">           Công ty  có trụ sở chính tại: Khu công nghiệp Khai Quang Phường Khai Quang, Thành phố</t>
  </si>
  <si>
    <t xml:space="preserve">    Vĩnh Yên tỉnh Vĩnh Phúc</t>
  </si>
  <si>
    <t xml:space="preserve">2.  Ngành nghề kinh doanh kinh doanh: </t>
  </si>
  <si>
    <t xml:space="preserve">   Hoạt động chính của công ty là:</t>
  </si>
  <si>
    <t xml:space="preserve">   -   Đầu tư xây dựng và kinh doanh hạ tầng khu, Cụm công nghiệp khu đô thị, nhà ở.</t>
  </si>
  <si>
    <t xml:space="preserve">   -   Kinh doanh bất động sản</t>
  </si>
  <si>
    <t xml:space="preserve">                   Người lập biểu                                      Kế toán trưởng</t>
  </si>
  <si>
    <t xml:space="preserve">                           (Ký, họ tên)                                            Ký, Họ tên)</t>
  </si>
  <si>
    <t xml:space="preserve">                           Nguyễn Thị Hoàn                                    Phan Văn Vinh</t>
  </si>
  <si>
    <t xml:space="preserve">                 Người lập biểu                                      Kế toán trưởng</t>
  </si>
  <si>
    <t xml:space="preserve">                       (Ký, họ tên)                                            Ký, Họ tên)</t>
  </si>
  <si>
    <t xml:space="preserve">                  Nguyễn Thị Hoàn                                    Phan Văn Vinh</t>
  </si>
  <si>
    <t xml:space="preserve">   -   Kinh doanh các dịch vụ du lịch.</t>
  </si>
  <si>
    <t xml:space="preserve">   -   Xây dựng công trình dân dụng, công nghiệp.</t>
  </si>
  <si>
    <t xml:space="preserve">   -   Xây dựng công trình Giao thông</t>
  </si>
  <si>
    <t xml:space="preserve">   -   Xây dựng công trình thuỷ lợi</t>
  </si>
  <si>
    <t xml:space="preserve">   -   Dịch vụ chuyển giao công nghệ.</t>
  </si>
  <si>
    <t xml:space="preserve">  </t>
  </si>
  <si>
    <t xml:space="preserve">   -   Môi giới thương mại.</t>
  </si>
  <si>
    <t xml:space="preserve">   -   Kinh doanh lữ hành nội địa</t>
  </si>
  <si>
    <t xml:space="preserve">   -   Đại lý bán lẻ xăng dầu và các chế phẩm dầu mỡ</t>
  </si>
  <si>
    <t xml:space="preserve">   -   Đại lý mua bán, ký gửi hàng hoá</t>
  </si>
  <si>
    <t xml:space="preserve">   -   Đại lý dịch vụ bưu chính viễn thông</t>
  </si>
  <si>
    <t xml:space="preserve">   -   Đại lý bán vé máy bay</t>
  </si>
  <si>
    <t xml:space="preserve">   -   Đại lý bạo hiểm</t>
  </si>
  <si>
    <t xml:space="preserve">   -   Vận tải hàng hoá đường bộ bằng ô tô</t>
  </si>
  <si>
    <t xml:space="preserve">   -   Mua bán lương thực thực phẩm, Rượu, Bia, Thuốc lá, nước giải khát</t>
  </si>
  <si>
    <t xml:space="preserve">   -   Mua bán vật tư, máy móc thiết bị phục vụ các ngành</t>
  </si>
  <si>
    <t xml:space="preserve">   -   Thiết kế kết cấu công trình dân dụng và công nghiệp</t>
  </si>
  <si>
    <t xml:space="preserve">   -   Tư vấn giám sát  xây dựng công trình giao thông.</t>
  </si>
  <si>
    <t xml:space="preserve">   -   Sản xuất cây xanh.</t>
  </si>
  <si>
    <t xml:space="preserve">   -   Mua bán cây xanh, đại lý dịch vụ điện, nước.</t>
  </si>
  <si>
    <t xml:space="preserve">4.  Đặc điểm hoạt động của doanh nghiệp trong năm tài chính có ảnh hưởng đến báo cáo tài chính  </t>
  </si>
  <si>
    <t xml:space="preserve">       Do nâng cấp từ cụm lên khu công nghiệp, mở rộng khu công nghiệp phải tiền hành kiểm kê tài sản của</t>
  </si>
  <si>
    <t xml:space="preserve">       nhân dân để tiến hành BTGPMB  có nhiều khó khăn .</t>
  </si>
  <si>
    <t>II - Kỳ kế toán, đơn vị tiền tệ sử dụng trong kế toán.</t>
  </si>
  <si>
    <t>2-  Đơn vị tiền tệ sử dụng trong kế toán:  Đồng  (VNĐ)</t>
  </si>
  <si>
    <t>SỐ CUỐI KỲ   (31/03/2011)</t>
  </si>
  <si>
    <t>1-  Kỳ kế toán  theo năm dương lịch bắt đầu từ : ngày 01 tháng 01 năm 2011 Kết thúc vào ngày : 31/03/2011</t>
  </si>
  <si>
    <t>12-  Nguyên tắc và phương pháp ghi nhận chi phí tài chính:</t>
  </si>
  <si>
    <t xml:space="preserve">               - Doanh thu hợp đồng xây dựng</t>
  </si>
  <si>
    <t xml:space="preserve">              - Phương pháp và thời gian phân bổ lợi thế thương mại.</t>
  </si>
  <si>
    <t>* Giá trị ghi sổ của hàng tồn kho dùng để thế chấp, cầm cố.</t>
  </si>
  <si>
    <t xml:space="preserve">Số đầu năm </t>
  </si>
  <si>
    <t xml:space="preserve">Số đầu năm                   </t>
  </si>
  <si>
    <t xml:space="preserve"> Số đầu năm                  </t>
  </si>
  <si>
    <t>III - Chuẩn mực và chế độ kế toán áp dụng</t>
  </si>
  <si>
    <t>2-  Tuyên bố về việc tuân thủ chuẩn mực kế toán và chế độ kế toán</t>
  </si>
  <si>
    <t>IV - Các chính sách kế toán áp dụng</t>
  </si>
  <si>
    <t>1- Nguyên tắc ghi nhận các khoản tiền và các khoản tương đương tiền:</t>
  </si>
  <si>
    <t xml:space="preserve">    Phương pháp chuyển đổi các đồng tiền khac sử dụng trong kế toán: Căn cứ nghiệp vụ kinh tế phát sinh</t>
  </si>
  <si>
    <t>hoặc tỷ giá giao dịch bình quân trên thị trường ngoại tệ liên ngân hàng do ngân hàng nhà nước  Việt Nam</t>
  </si>
  <si>
    <t>công bố tại thời điểm phát sinh nghiệp vụ kinh tế để ghi sổ kế toán.</t>
  </si>
  <si>
    <t>2-  Nguyên tắc ghi nhận hàng tồn kho</t>
  </si>
  <si>
    <t xml:space="preserve">            - Nguyên tắc ghi nhận hàng tồn kho  :giá đích danh</t>
  </si>
  <si>
    <t xml:space="preserve">            - Phương pháp tính giá trị hàng tồn kho  : phương pháp kê khai thường xuyên</t>
  </si>
  <si>
    <t xml:space="preserve">            - Phương pháp hạch toán hàng tồn kho</t>
  </si>
  <si>
    <t xml:space="preserve">            - Phương pháp lạp dự toán hàng tồn kho</t>
  </si>
  <si>
    <t>3-  Nguyên tắc ghi nhận và khấu hao TSCĐ và bất động sản đầu tư.</t>
  </si>
  <si>
    <t xml:space="preserve">            - Ghi nhận theo nguyên giá.Trong bảng cân đối kế toán được phản ánh 3 chỉ tiêu:Nguyên giá,</t>
  </si>
  <si>
    <t xml:space="preserve">             hao mòn luỹ kế , giá trị còn lại.</t>
  </si>
  <si>
    <t xml:space="preserve">            - Nguyên tắc ghi nhận TSCĐ  ( hữu hình, Vô hình, Thuê tài chính )</t>
  </si>
  <si>
    <t xml:space="preserve">            - Phương pháp khấu hao TSCĐ Hữu hình, vô hình, thuê tài chính: Theo phương pháp đường thẳng</t>
  </si>
  <si>
    <t>4-  Nguyên tắc ghi nhận và khấu hao bất động sảnđầu tư:</t>
  </si>
  <si>
    <t xml:space="preserve">            - Nguyên tắc ghi nhận bất động sản đầu tư</t>
  </si>
  <si>
    <t xml:space="preserve">            - Phương pháp khấu hao bất động sản đầu tư</t>
  </si>
  <si>
    <t>5-  Nguyên tắc ghi nhận các khoản đầu tư tài chính.</t>
  </si>
  <si>
    <t xml:space="preserve">             - Các khoản đầu tư vào công ty con, công ty liên kết,góp vốn vào cơ sở kinh doanh đồng kiểm soát.</t>
  </si>
  <si>
    <t xml:space="preserve">             - Các khoản đầu tư chứng khoán ngắn hạn</t>
  </si>
  <si>
    <t xml:space="preserve">             - Các khoản đầu tư chứng khoán dài hạn</t>
  </si>
  <si>
    <t xml:space="preserve">             - Phương pháp lập dự phòng giảm giá đầu tư ngắn hạn, dài hạn.</t>
  </si>
  <si>
    <t>6-  Nguyên tắc ghi nhận vốn hoá các khoản chi phí đi vay:</t>
  </si>
  <si>
    <t xml:space="preserve">             - Nguyên tắc ghi nhận chi phí đi vay.</t>
  </si>
  <si>
    <t xml:space="preserve">             - Tỷ lệ vốn hoá được sử dụng để xác định chi phí đi vay được vốn hoá trong kỳ</t>
  </si>
  <si>
    <t>7-  Nguyen tắc ghi nhận và vốn hoá các khoản chi phí khác:</t>
  </si>
  <si>
    <t xml:space="preserve">             - Chi phí trả trước</t>
  </si>
  <si>
    <t xml:space="preserve">              - Chi phí khác</t>
  </si>
  <si>
    <t xml:space="preserve">              -Phương pháp phân bổ chi phí trả trước</t>
  </si>
  <si>
    <t>8-  Nguyên tắc ghi nhận chi phí phải trả:</t>
  </si>
  <si>
    <t>9-  Nguyên tắc và phương pháp ghi nhận các khoản dự phòng phải trả.</t>
  </si>
  <si>
    <t>10- Nguyên tắc ghi nhận vốn chủ sở hữu:</t>
  </si>
  <si>
    <t xml:space="preserve">               - Nguyên tắc ghi nhận vốn đầu tư của chủ sở hữu, Được ghi nhận theo  vốn thực góp.</t>
  </si>
  <si>
    <t xml:space="preserve">               - Nguyên tắc ghi nhận chênh lệch  đánh giá lại tài sản</t>
  </si>
  <si>
    <t xml:space="preserve">               - Nguyên tắc ghi nhận chênh lệch tỷ giá</t>
  </si>
  <si>
    <t xml:space="preserve">               - Nguyên tắc ghi nhận lợi nhuận chưa phân phối</t>
  </si>
  <si>
    <t>11-  Nguyên tắc và phương pháp ghi nhận doanh thu:</t>
  </si>
  <si>
    <t xml:space="preserve">               - Doanh thu bán hàng</t>
  </si>
  <si>
    <t xml:space="preserve">               - Doanh thu cung cấp dịch vụ</t>
  </si>
  <si>
    <t xml:space="preserve">               - Doanh thu hoạt động tài chính</t>
  </si>
  <si>
    <t>13-  Nguyên tắc và phương pháp ghi nhận chi phí thuế thu nhập doanh nghiệp hiện hành</t>
  </si>
  <si>
    <t xml:space="preserve">                 chi phí thuế thu nhập doanh nghiệp hoãn lại</t>
  </si>
  <si>
    <t>14-  Các nghiệp vụ dự phồng rủi ro hối đoái.</t>
  </si>
  <si>
    <t>15-  Các nguyên tắc và phương pháp kế toán khác.</t>
  </si>
  <si>
    <t>V--Thông tin bổ sung cho các khoản mục trình bày trong bảng cân đối kế toán</t>
  </si>
  <si>
    <t>Đơn vị tính: (đồng)</t>
  </si>
  <si>
    <t>01 - Tiền:</t>
  </si>
  <si>
    <t xml:space="preserve">     - Tiền mặt</t>
  </si>
  <si>
    <t xml:space="preserve">     - Tiền gửi ngân hàng</t>
  </si>
  <si>
    <t xml:space="preserve">     - Tiền đang chuyển</t>
  </si>
  <si>
    <t xml:space="preserve">     - Các khoản tương đương tiền</t>
  </si>
  <si>
    <t>Cộng</t>
  </si>
  <si>
    <t>02 - Các khoản đầu tư tài chính ngắn hạn</t>
  </si>
  <si>
    <t>Số lượng</t>
  </si>
  <si>
    <t>Giá trị</t>
  </si>
  <si>
    <t xml:space="preserve">     - cổ phiếu   đầu tư ngắn hạn</t>
  </si>
  <si>
    <t>Cổ phiếu : QTC</t>
  </si>
  <si>
    <t>Cổ phiếu : ACB</t>
  </si>
  <si>
    <t>Cổ phiếu : L18</t>
  </si>
  <si>
    <t>Cổ phiếu : BCC</t>
  </si>
  <si>
    <t>Cộng đầu tư cổ phiếu</t>
  </si>
  <si>
    <r>
      <t xml:space="preserve">     - Đầu tư ngắn hạn khác  (</t>
    </r>
    <r>
      <rPr>
        <b/>
        <sz val="8"/>
        <rFont val="Arial"/>
        <family val="2"/>
      </rPr>
      <t>Tiền gửi có kỳ hạn</t>
    </r>
    <r>
      <rPr>
        <b/>
        <sz val="10"/>
        <rFont val="Arial"/>
        <family val="2"/>
      </rPr>
      <t>)</t>
    </r>
  </si>
  <si>
    <t xml:space="preserve">     - Dự phòng giảm giá đầu tư ngắn hạn</t>
  </si>
  <si>
    <t xml:space="preserve"> Cộng Các khoản đầu tư tài chính ngắn hạn</t>
  </si>
  <si>
    <t>03 - Các khoản phải thu ngắn hạn khác</t>
  </si>
  <si>
    <t xml:space="preserve">     - Trợ cấp ốm đau , thai sản từ BHXH</t>
  </si>
  <si>
    <t xml:space="preserve">     - Phải thu lãi tiền gửi  có kỳ hạn</t>
  </si>
  <si>
    <t xml:space="preserve">     - Phải thu người lao động</t>
  </si>
  <si>
    <t xml:space="preserve">     - Phải thu khác</t>
  </si>
  <si>
    <t>04 - Hàng tồn kho</t>
  </si>
  <si>
    <t xml:space="preserve">     - Hàng mua đang đi đường</t>
  </si>
  <si>
    <t xml:space="preserve">     - Nguyên liệu, vật liệu</t>
  </si>
  <si>
    <t xml:space="preserve">     - Công cụ, dụng cụ</t>
  </si>
  <si>
    <t xml:space="preserve"> *  Mục dích trích lập và sử dụng các quỹ của doanh nghiệp.</t>
  </si>
  <si>
    <t xml:space="preserve">  - Doanh thu hoạt động tài chính khác (phạt)</t>
  </si>
  <si>
    <t xml:space="preserve">  - Giá vốn : chứng khoán  (Giá vốn đã có phí mua)</t>
  </si>
  <si>
    <t>Ngày 31 tháng 12 năm 2010</t>
  </si>
  <si>
    <t xml:space="preserve">     - Chi phí sản xuất kinh doanh dở dang</t>
  </si>
  <si>
    <t xml:space="preserve">     - Thành phẩm</t>
  </si>
  <si>
    <t xml:space="preserve">     - Hàng gửi đi bán</t>
  </si>
  <si>
    <t xml:space="preserve">     - Hàng hoá kho bảo thuế</t>
  </si>
  <si>
    <t xml:space="preserve">     - Hàng hoá bất động sản</t>
  </si>
  <si>
    <t>Cộng giá gốc hàng tồn kho</t>
  </si>
  <si>
    <t xml:space="preserve">     đảm bảo các khoản nợ phải trả.</t>
  </si>
  <si>
    <t xml:space="preserve">     - Thuế thu nhập doanh nghiệp nộp thừa</t>
  </si>
  <si>
    <t xml:space="preserve">     - Thuế GTGT được khấu trừ</t>
  </si>
  <si>
    <t xml:space="preserve">     - Các khoản khác phải thu nhà nước</t>
  </si>
  <si>
    <t xml:space="preserve">     - Cho vay dài hạn nội bộ</t>
  </si>
  <si>
    <t xml:space="preserve">     - Phải thu dài hạn nội bộ khác</t>
  </si>
  <si>
    <t xml:space="preserve"> </t>
  </si>
  <si>
    <t xml:space="preserve">     - Ký quỹ, ký cược dài hạn</t>
  </si>
  <si>
    <t xml:space="preserve">     - Cho vay không có lãi</t>
  </si>
  <si>
    <t xml:space="preserve">     - Phải thu dài hạn khác</t>
  </si>
  <si>
    <t>08 - Tăng giảm  TSCĐ  Hữu hình</t>
  </si>
  <si>
    <t>Khoản mục</t>
  </si>
  <si>
    <t>Nhà cửa vât kiến trúc</t>
  </si>
  <si>
    <t>Máy móc  thiết bị</t>
  </si>
  <si>
    <t>Phương tiệnvận tải, truyền dẫn</t>
  </si>
  <si>
    <t>Thiết bị dụng cụ quản lý</t>
  </si>
  <si>
    <t>Cây lâu năm và súc vậtcho Sản phẩm</t>
  </si>
  <si>
    <t>TSCĐ  Khác</t>
  </si>
  <si>
    <t>Tổng cộng</t>
  </si>
  <si>
    <t>I.  Nguyên giá TSCĐ</t>
  </si>
  <si>
    <t>Số dư đầu năm</t>
  </si>
  <si>
    <t xml:space="preserve"> - Mua trong năm</t>
  </si>
  <si>
    <t xml:space="preserve"> - Đầu tư XDCB hoàn thành</t>
  </si>
  <si>
    <t xml:space="preserve"> - Tăng khác</t>
  </si>
  <si>
    <t xml:space="preserve"> - Chuyển sang BĐS Đầu tư   (,,,)</t>
  </si>
  <si>
    <t xml:space="preserve"> - Thanh lý, nhượng bán         (,,,)</t>
  </si>
  <si>
    <t xml:space="preserve"> - Giảm khác                           (,,,)</t>
  </si>
  <si>
    <t>Số dư cuối năm</t>
  </si>
  <si>
    <t>Giá trị hao mòn luỹ kế</t>
  </si>
  <si>
    <t xml:space="preserve"> - Chuyển sang BĐS Đầu tu  (,,,)</t>
  </si>
  <si>
    <t xml:space="preserve"> - Thanh lý nhượng bán         (,.,)</t>
  </si>
  <si>
    <t xml:space="preserve"> - Giảm khác                          (,,,)</t>
  </si>
  <si>
    <t>Giá trị còn lại của TSCĐ HHình</t>
  </si>
  <si>
    <t xml:space="preserve">   - Tại ngày đầu năm</t>
  </si>
  <si>
    <t xml:space="preserve">   - Tại ngày cuối năm</t>
  </si>
  <si>
    <t xml:space="preserve">  - Giá trị còn lại cuối năm của TSCĐ Hữu hình đã dùng để thế chấp, cầm cố,đảm bảo các khoản vay:</t>
  </si>
  <si>
    <t xml:space="preserve">  -Nguyên giá TSCĐ cuối năm đã khấu hao hết nhưng vẫn còn sử dụng</t>
  </si>
  <si>
    <t>Quý I Năm 2011</t>
  </si>
  <si>
    <t xml:space="preserve">  - Nguyên giá TSCĐ cuối năm chờ thanh lý:</t>
  </si>
  <si>
    <t xml:space="preserve">  - Các cam kết về việc mua, bán TSCĐ, hữu hình có giá trị lớn trong tương lai:</t>
  </si>
  <si>
    <t xml:space="preserve">  - Các thay đổi khác về TSCĐ hữu hình</t>
  </si>
  <si>
    <t>09 - Tăng giảm TSCĐ thuê tài chính</t>
  </si>
  <si>
    <t>TSCĐ  Hữu hình  Khác</t>
  </si>
  <si>
    <t>TSCĐ  vô hình  Khác</t>
  </si>
  <si>
    <t>Thuê tài chính</t>
  </si>
  <si>
    <t xml:space="preserve"> Số dư đầu năm</t>
  </si>
  <si>
    <t xml:space="preserve"> - Thuê tài chính trong năm</t>
  </si>
  <si>
    <t xml:space="preserve"> - Mua lại TSCĐ thuê tài chính</t>
  </si>
  <si>
    <t xml:space="preserve"> - Trả lại TSCĐ thuê  tài chính (.)</t>
  </si>
  <si>
    <t xml:space="preserve"> - Giảm khác                            (.)</t>
  </si>
  <si>
    <t xml:space="preserve"> - Khấu hao trong năm</t>
  </si>
  <si>
    <t xml:space="preserve">Giá trị còn lại của TSCĐ </t>
  </si>
  <si>
    <t>thuê tài chính</t>
  </si>
  <si>
    <t>10 - Tăng giảm  bất động sản đầu tư</t>
  </si>
  <si>
    <t>Quyền sử dụng đất</t>
  </si>
  <si>
    <t xml:space="preserve">( BĐSĐT )  Cơ sở hạ tầngKCN  Khai Quang </t>
  </si>
  <si>
    <t>San lấp mặt bằng  cơ sở hạ tầng KCN: Châu Sơn Hà Nam</t>
  </si>
  <si>
    <t>Tæng céng</t>
  </si>
  <si>
    <t>I.  Nguyên giá   BĐS đầu tư</t>
  </si>
  <si>
    <t xml:space="preserve"> - Tạo ra từ nội bộ doanh nghiệp </t>
  </si>
  <si>
    <t xml:space="preserve"> - Tăng do hợp nhất kinh doanh</t>
  </si>
  <si>
    <t xml:space="preserve"> - Tăng khác    </t>
  </si>
  <si>
    <t>Giá trị còn lại của BĐSĐT</t>
  </si>
  <si>
    <t xml:space="preserve">  - Thuyết minh số liệu và giải trình khác</t>
  </si>
  <si>
    <t xml:space="preserve">  - </t>
  </si>
  <si>
    <t>11 - Chi phí XDCB dở dang:</t>
  </si>
  <si>
    <t>13 - Đầu tư dài hạn khác</t>
  </si>
  <si>
    <t xml:space="preserve"> - Đầu tư cổ phiếu</t>
  </si>
  <si>
    <t xml:space="preserve"> - Đầu tư cổ phiếu quỹ  IDV</t>
  </si>
  <si>
    <t xml:space="preserve"> - Đầu tư trái phiếu</t>
  </si>
  <si>
    <t xml:space="preserve"> - Đầu tư  tín phiếu, kỳ phiếu</t>
  </si>
  <si>
    <t xml:space="preserve"> - Cho vay dài hạn</t>
  </si>
  <si>
    <t xml:space="preserve"> - Đầu tư liên doanh  (Cty Phú Thành)</t>
  </si>
  <si>
    <t xml:space="preserve"> - Đầu tư dài hạn khác</t>
  </si>
  <si>
    <t>14 - Chi phí trả trước dài hạn</t>
  </si>
  <si>
    <t xml:space="preserve"> - Chi phí trả trước về thuê hoạt động TSCĐ</t>
  </si>
  <si>
    <t xml:space="preserve"> LŨY KẾ  </t>
  </si>
  <si>
    <t>QÚY I NĂM 2011</t>
  </si>
  <si>
    <t xml:space="preserve"> - Chi phí  trả trước dài hạn  ( Dự án Hà Nam...)</t>
  </si>
  <si>
    <t xml:space="preserve"> - Chi phí nghiên cứu có giá trị lớn</t>
  </si>
  <si>
    <t>15 - Vay và nợ ngắn hạn</t>
  </si>
  <si>
    <t xml:space="preserve"> - Vay ngắn hạn</t>
  </si>
  <si>
    <t xml:space="preserve"> - Nợ dài hạn đến hạn trả</t>
  </si>
  <si>
    <t>..............</t>
  </si>
  <si>
    <t>16 - Thuế và các khoản phải nộp nhà nước</t>
  </si>
  <si>
    <t xml:space="preserve"> - Thuế GTGT</t>
  </si>
  <si>
    <t xml:space="preserve"> - Thuế thu nhập doanh nghiệp</t>
  </si>
  <si>
    <t xml:space="preserve"> - Thuế thu nhập cá nhân</t>
  </si>
  <si>
    <t xml:space="preserve"> - Thuế tài nguyên</t>
  </si>
  <si>
    <t xml:space="preserve"> - Thuế nhà đất</t>
  </si>
  <si>
    <t xml:space="preserve"> - Các loại thuế khác</t>
  </si>
  <si>
    <t xml:space="preserve"> - Các khoản phí, lệ phí,và các khoản phải nộp khác</t>
  </si>
  <si>
    <t>17 - Chi phí phải trả</t>
  </si>
  <si>
    <t xml:space="preserve"> - Trích trước chi phí tiền lương trong thời gian nghỉ phép</t>
  </si>
  <si>
    <t xml:space="preserve"> - Chi phí SCL  TSCĐ</t>
  </si>
  <si>
    <t xml:space="preserve"> - Chi phí trong thời gian ngừng kinh doanh</t>
  </si>
  <si>
    <t>18 -  Các khoản phải trả ,phải nộp ngắn hạn khác</t>
  </si>
  <si>
    <t xml:space="preserve"> - Tài sản thừa chờ giải quyết</t>
  </si>
  <si>
    <t xml:space="preserve"> - Kinh phí công đoàn</t>
  </si>
  <si>
    <t xml:space="preserve"> - Bảo hiểm xã hội</t>
  </si>
  <si>
    <t xml:space="preserve"> - Bảo hiểm Y tế</t>
  </si>
  <si>
    <t xml:space="preserve"> - Phải trả về cổ phần hoá</t>
  </si>
  <si>
    <t xml:space="preserve"> - Nhận ký quỹ, Ký cược ngắn hạn</t>
  </si>
  <si>
    <t xml:space="preserve"> - Doanh thu chưa thực hiện</t>
  </si>
  <si>
    <t>19 - Phải trả dài hạn nội bộ</t>
  </si>
  <si>
    <t xml:space="preserve"> - Vay dài hạn nội bộ</t>
  </si>
  <si>
    <t xml:space="preserve"> - ...........</t>
  </si>
  <si>
    <t xml:space="preserve"> - Phải trả dài hạn nội bộ khác</t>
  </si>
  <si>
    <t>20 - Vay và nợ dài hạn</t>
  </si>
  <si>
    <t xml:space="preserve">a -- Vay dài hạn . </t>
  </si>
  <si>
    <t xml:space="preserve">  - Vay đối tượng khác</t>
  </si>
  <si>
    <t xml:space="preserve">  - Trái phiếu phát hành</t>
  </si>
  <si>
    <t>b-- Nợ dài hạn</t>
  </si>
  <si>
    <t xml:space="preserve">  - Thuê tài chính</t>
  </si>
  <si>
    <t xml:space="preserve">  - Nợ dài hạn khác</t>
  </si>
  <si>
    <t xml:space="preserve">  - Các khoản nợ thuê tài chính</t>
  </si>
  <si>
    <t xml:space="preserve">Thòi hạn </t>
  </si>
  <si>
    <t>Năm nay</t>
  </si>
  <si>
    <t>Năm trước</t>
  </si>
  <si>
    <t>Tổng khoản thanh toán tiền thuê tài chính</t>
  </si>
  <si>
    <t>Trả tiền lãi thuê</t>
  </si>
  <si>
    <t>Trả nợ gốc</t>
  </si>
  <si>
    <t>Từ 1 năm trở xuống</t>
  </si>
  <si>
    <t>Trên 1 năm đến 5 năm</t>
  </si>
  <si>
    <t xml:space="preserve">Trên 5 năm </t>
  </si>
  <si>
    <t xml:space="preserve"> - Phân phối lợi nhuận</t>
  </si>
  <si>
    <t>Tình hình phát hành cổ phiếu của công ty</t>
  </si>
  <si>
    <t>Cổ phiếu phổ thông</t>
  </si>
  <si>
    <t xml:space="preserve"> - Số cổ phiếu được phát hành và được góp vốn đầy đủ</t>
  </si>
  <si>
    <t xml:space="preserve"> - Mệnh giá của cổ phiếu</t>
  </si>
  <si>
    <t>Đơn vị tính</t>
  </si>
  <si>
    <t>Cổ phiếu</t>
  </si>
  <si>
    <t>Đồng / cổ phiếu</t>
  </si>
  <si>
    <t>Nợ 4212</t>
  </si>
  <si>
    <t>21 - Tài sản thuế thu nhập hoãn lại và thuế thu nhập hoãn lại phải trả.</t>
  </si>
  <si>
    <t>a --Tài sản thuế thu nhập hoãn lại</t>
  </si>
  <si>
    <t xml:space="preserve">  - Tài sản thuế thu nhập hoãn lại liên quan đến khoản chênh lệch</t>
  </si>
  <si>
    <t xml:space="preserve">  tạm thời được khấu trừ</t>
  </si>
  <si>
    <t xml:space="preserve">  - Tài sản thuế thu nhập hoãn lại liên quan đến khoản lỗ tính</t>
  </si>
  <si>
    <t xml:space="preserve">  thuế chưa sử dụng</t>
  </si>
  <si>
    <t xml:space="preserve">  - Tài sản thuế thu nhập hoãn lại liên quan đến khoản ưu đãi </t>
  </si>
  <si>
    <t xml:space="preserve">  tính thuế chưa sử dụng</t>
  </si>
  <si>
    <t xml:space="preserve">  - Khoản hoàn nhập tài sản thuế thu nhập hoãn lạiđã được ghi</t>
  </si>
  <si>
    <t xml:space="preserve">  nhận từ các năm trước</t>
  </si>
  <si>
    <t>Tài sản thuế thu nhập hoãn lại</t>
  </si>
  <si>
    <t>b--Thuế thu nhập hoãn lại phải trả</t>
  </si>
  <si>
    <t>Thuế thu nhập hoãn lại phải trả phát sinh từ các khoản chênh lệch tạm thời chịu thuế</t>
  </si>
  <si>
    <t>Khoản hoàn nhập thuế thu nhập hoãn lại phải trả đã được ghi nhận từ các năn trước</t>
  </si>
  <si>
    <t>Thuế thu nhập hoãn lại phải trả</t>
  </si>
  <si>
    <t>22--Vốn chủ sở hữu</t>
  </si>
  <si>
    <t xml:space="preserve"> a - Bảng đối chiếu biến động của vốn chủ sở hữu</t>
  </si>
  <si>
    <t>Danh mục</t>
  </si>
  <si>
    <t>Vốn đầu tư của chủ sở hữu</t>
  </si>
  <si>
    <t>Quỹ dự phòng tài chính</t>
  </si>
  <si>
    <t>Lợi nhuận sau thuế</t>
  </si>
  <si>
    <t>A</t>
  </si>
  <si>
    <t xml:space="preserve"> - Tăng vốn trong năm trước</t>
  </si>
  <si>
    <t xml:space="preserve"> - Lãi trong năm trước</t>
  </si>
  <si>
    <t xml:space="preserve"> - Tăng khác  </t>
  </si>
  <si>
    <t xml:space="preserve"> - Giảm vốn trong năm trước</t>
  </si>
  <si>
    <t xml:space="preserve"> - Trích các quỹ</t>
  </si>
  <si>
    <t xml:space="preserve"> - Giảm khác </t>
  </si>
  <si>
    <t>Số dư cuối năm trước       (Số dư đầu năm nay)</t>
  </si>
  <si>
    <t xml:space="preserve"> - Tăng vốn trong năm nay</t>
  </si>
  <si>
    <t xml:space="preserve"> - Giảm vốn trong năm nay</t>
  </si>
  <si>
    <t xml:space="preserve"> - Mua cổ phiếu quỹ  IDV</t>
  </si>
  <si>
    <t xml:space="preserve"> - Lỗ trong năm nay ( Hà Nam)</t>
  </si>
  <si>
    <t xml:space="preserve"> - Nộp phạt vi phạm HC+ ủng hộ</t>
  </si>
  <si>
    <t>Số dư cuối năm nay</t>
  </si>
  <si>
    <t>b - Các giao dịch về vốn với các chủ sở hữu và phân phối cổ tức, chia lợi nhuận:</t>
  </si>
  <si>
    <t xml:space="preserve"> - Vốn đầu tư của chủ sở hữu</t>
  </si>
  <si>
    <t xml:space="preserve"> + Vốn góp đầu năm</t>
  </si>
  <si>
    <t xml:space="preserve"> + Vốn góp tăng trong năm</t>
  </si>
  <si>
    <t xml:space="preserve"> + Vốn góp giảm trong năm</t>
  </si>
  <si>
    <t xml:space="preserve"> + Vốn góp cuối năm</t>
  </si>
  <si>
    <t xml:space="preserve"> - Cổ tức, lợi nhuận đã chia.</t>
  </si>
  <si>
    <t>c -- Cổ tức</t>
  </si>
  <si>
    <t xml:space="preserve"> - Cổ tức đã công bố sau ngày kết thúc kỳ kế toán năm:</t>
  </si>
  <si>
    <t xml:space="preserve"> + Cổ tức đã công bố trên cổ phiếu phổ thông....</t>
  </si>
  <si>
    <t xml:space="preserve"> + Cổ tức đã công bố trên cổ phiếu ưu đãi....</t>
  </si>
  <si>
    <t xml:space="preserve"> - Cổ tức của cổ phiếu ưu đãi luỹ kế chưa được ghi nhận:......</t>
  </si>
  <si>
    <t xml:space="preserve"> - Số cổ phiếu được phép phát hành</t>
  </si>
  <si>
    <t xml:space="preserve"> - Số cổ phiếu đang lưu hành tại thời điểm cuối năm</t>
  </si>
  <si>
    <t xml:space="preserve"> e-- Các quỹ của doanh nghiệp:</t>
  </si>
  <si>
    <t xml:space="preserve">  - Quỹ đầu tư phát triển</t>
  </si>
  <si>
    <t xml:space="preserve">  - Quỹ dự phòng tài chính</t>
  </si>
  <si>
    <t xml:space="preserve">  - Quỹ khác thuộc chủ sở hữu</t>
  </si>
  <si>
    <t xml:space="preserve"> g -- Thu nhập và chi phí, lãi hoặc lỗ được ghi nhạn trực tiếp vào vốn chủ sở hữu </t>
  </si>
  <si>
    <t xml:space="preserve">  theo quy định của các chuẩn mực kế toán cụ thể.</t>
  </si>
  <si>
    <t xml:space="preserve"> 23 --Nguồn kinh phí</t>
  </si>
  <si>
    <t xml:space="preserve">  - Nguồn kinh phí được cấp trong năm</t>
  </si>
  <si>
    <t xml:space="preserve">  - Chi  sự nghiệp</t>
  </si>
  <si>
    <t xml:space="preserve">  - Nguồn kinh phí còn lại cuối năm</t>
  </si>
  <si>
    <t xml:space="preserve"> 24 --Tài sản thuê ngoài</t>
  </si>
  <si>
    <t xml:space="preserve"> 1 - Giá trị tài sản thuê ngoài</t>
  </si>
  <si>
    <t xml:space="preserve">   - TSCĐ thuê ngoài</t>
  </si>
  <si>
    <t xml:space="preserve">   - Tài sản khác thuê ngoài</t>
  </si>
  <si>
    <t xml:space="preserve"> 2 - Tổng số tiền thuê tối thiểu trong tương lai của hợp đồng thuê hoạt động tài sản</t>
  </si>
  <si>
    <t xml:space="preserve">     không huỷ ngang theo các thời hạn</t>
  </si>
  <si>
    <t xml:space="preserve">  - Từ 1 năm trở xuóng</t>
  </si>
  <si>
    <t xml:space="preserve">  - Trên 1 năm đến 5 năm</t>
  </si>
  <si>
    <t xml:space="preserve">  - trên 5 năm</t>
  </si>
  <si>
    <t>VI --Thông tin bổ sung cho các khoản mục trình bảy trong</t>
  </si>
  <si>
    <t>báo  cáo kết quả hoạt động kinh doanh.</t>
  </si>
  <si>
    <t>25 - Tổng doanh thu bán hàng và cung cấp dịch vụ (Mã số  01)</t>
  </si>
  <si>
    <t xml:space="preserve">Trong đó: </t>
  </si>
  <si>
    <t xml:space="preserve">  - Doanh thu bán hàng</t>
  </si>
  <si>
    <t xml:space="preserve">  - Doanh thu cung cấp dịch vụ</t>
  </si>
  <si>
    <t xml:space="preserve">  - Doanh thu hợp đồng xây dựng (Đối với doanh nghiệp có hoạt động xây lắp)</t>
  </si>
  <si>
    <t xml:space="preserve"> + Nhà máy xử lý nước thải số 2 (Giai đoạn 2</t>
  </si>
  <si>
    <t xml:space="preserve"> + Các công trình khác của Khai Quang</t>
  </si>
  <si>
    <t xml:space="preserve"> - Giảm khác (Tỷ giá)</t>
  </si>
  <si>
    <t>BCĐKToán</t>
  </si>
  <si>
    <t>Chú ý  cuat TK phân phối lợi nhuận</t>
  </si>
  <si>
    <t>Quỹ khen thưởng phúc lợi</t>
  </si>
  <si>
    <t>Quỹ thưởng BĐH</t>
  </si>
  <si>
    <t>Trích ra khỏi 4212</t>
  </si>
  <si>
    <t>Chi nộp thuế TNCN cho cổ đông khoản giữ lại 5% cổ tức</t>
  </si>
  <si>
    <t>Chi khác đã ghi nợ TK 4210</t>
  </si>
  <si>
    <t xml:space="preserve"> + Doanh thu của hợp đồng xây dựngdược ghi nhận trong kỳ</t>
  </si>
  <si>
    <t xml:space="preserve"> + Doanh thu luỹ kế của hợp đồng xây dựng dược ghi nhận đến thời điểm </t>
  </si>
  <si>
    <t xml:space="preserve">    lập báo cáo tài chính</t>
  </si>
  <si>
    <t>26 --Các khoản giảm trừ doanh thu (Mã số: 02)</t>
  </si>
  <si>
    <t>Trong đó:</t>
  </si>
  <si>
    <t xml:space="preserve">  - Chiết khấu thương mại</t>
  </si>
  <si>
    <t xml:space="preserve">  - Giảm giá hàng bán</t>
  </si>
  <si>
    <t xml:space="preserve">  - Hàng bán bị trả, lại</t>
  </si>
  <si>
    <t xml:space="preserve">  - Thuế GTGT phải nộp ( Phương pháp trực tiếp)</t>
  </si>
  <si>
    <t xml:space="preserve">  - Thuế tiêu thụ đặc biệt</t>
  </si>
  <si>
    <t xml:space="preserve">  - Thuế xuất khẩu</t>
  </si>
  <si>
    <t>27 -- Doanh thu thuần về bán hàngvà cung cấp dịch vụ (Mã số 10)</t>
  </si>
  <si>
    <t xml:space="preserve">  - Doanh thu thuần trao đổi sản phẩm, hàng hoá.</t>
  </si>
  <si>
    <t xml:space="preserve">  - Doanh thu thuần trao đổi dịch vụ</t>
  </si>
  <si>
    <t>28  -- Giá vốn hàng bán ( Mã số: 11 )</t>
  </si>
  <si>
    <t xml:space="preserve">  - Giá vốn của hàng hoá đã bán</t>
  </si>
  <si>
    <t xml:space="preserve">  - Giá vốn của thành phẩm đã bán</t>
  </si>
  <si>
    <t xml:space="preserve">  - Giá vốn của dịch vụ đã cung cấp</t>
  </si>
  <si>
    <t xml:space="preserve">  - Giá trị còn lại, chi phí nhượng bán, thanh lý</t>
  </si>
  <si>
    <t xml:space="preserve">  - Chi phí kinh doanh bất động sảnđầu tư</t>
  </si>
  <si>
    <t xml:space="preserve">  - Hao hụt, mất mát hàng tồn kho</t>
  </si>
  <si>
    <t xml:space="preserve">  - Các khoản chi phí vượt mức bình thường</t>
  </si>
  <si>
    <t xml:space="preserve">  - Dự phòng giảm giá hàng tồn kho</t>
  </si>
  <si>
    <t>29  -- Doanh thu hoạt động tài chính ( Mã số : 21)</t>
  </si>
  <si>
    <t xml:space="preserve">  - Lãi tiền gửi tiền cho vay + tiết kiệm </t>
  </si>
  <si>
    <t xml:space="preserve">  -Doanh thu đầu tư trái phếu , kỳ phiếu, tín phiếu.</t>
  </si>
  <si>
    <t xml:space="preserve">  - Cổ tức, lợi nhuận được chia.</t>
  </si>
  <si>
    <t xml:space="preserve">  - Lãi đầu tư chứng khoán (Doanh thu C K)</t>
  </si>
  <si>
    <t xml:space="preserve">  - Lãi chênh lệch tỷ giá đã thực hiện</t>
  </si>
  <si>
    <t xml:space="preserve">  - Lãi chênh lệch tỷ giá chưa thực hiện</t>
  </si>
  <si>
    <t>30  - Chi phí tài chính (Mã số 22)</t>
  </si>
  <si>
    <t xml:space="preserve">  - Lãi tiền vay</t>
  </si>
  <si>
    <t xml:space="preserve">  - Chiết khấu thanh toán, lãi bán hàng trả chậm</t>
  </si>
  <si>
    <t xml:space="preserve">  - Lỗ do thanh lý các khoản đầu tư ngắn hạn, dài hạn</t>
  </si>
  <si>
    <t xml:space="preserve">  - Lỗ bán ngoại tệ</t>
  </si>
  <si>
    <t xml:space="preserve">  - Lỗ chênh lệch tỷ giá đã thực hiện</t>
  </si>
  <si>
    <t xml:space="preserve">  - Lỗ chênh lệch tỷ giá </t>
  </si>
  <si>
    <t xml:space="preserve">  - Dự phòng giảm giá chứng khoán</t>
  </si>
  <si>
    <t xml:space="preserve">  - Dự phòng giảm giá các khoản đầu tư ngắn hạn, dài hạn</t>
  </si>
  <si>
    <t xml:space="preserve">  - Chi phí tài chính khác (Phí giao dịch bán)</t>
  </si>
  <si>
    <t>31  - Chi phí thuế thu nhập doanh nghiệp hiện hành</t>
  </si>
  <si>
    <t>(Mã số :51)</t>
  </si>
  <si>
    <t>Cổ phiếu quỹ</t>
  </si>
  <si>
    <t>Chênh lệch tỷ giá hối đoái</t>
  </si>
  <si>
    <t>Quỹ đầu tư phát triển</t>
  </si>
  <si>
    <t>Tổng Cộng</t>
  </si>
  <si>
    <t xml:space="preserve"> - Chêch lệch tỷ giá hối đoái</t>
  </si>
  <si>
    <t xml:space="preserve"> - Trích các quỹ </t>
  </si>
  <si>
    <t xml:space="preserve"> - Lãi  trong kỳ này</t>
  </si>
  <si>
    <t xml:space="preserve"> -  Chi phí thuế TNDN tính trên thu nhập chịu thuế  năm hiện hành</t>
  </si>
  <si>
    <t xml:space="preserve"> -  Điều chỉnh chi phí thuềTNDN của các năm trước vào </t>
  </si>
  <si>
    <t xml:space="preserve">    chi phí thuế TNDN năm nay</t>
  </si>
  <si>
    <t xml:space="preserve"> '- Tổng chi phí Thuế TNDN hiện hành</t>
  </si>
  <si>
    <t>32  -- Chi phí thuế thu nhập hoãn lại (Mã số: 52)</t>
  </si>
  <si>
    <t xml:space="preserve">  -  Chi phí thuế thu nhập doanh nghiệp hoãn lại phát sinh từ các khoản chênh lệch</t>
  </si>
  <si>
    <t xml:space="preserve">     tạm thời phải chịu thuế</t>
  </si>
  <si>
    <t xml:space="preserve">  - Chi phí thuế thu nhập doanh nghiệp hoãn lại phát sinh từ việc hoàn nhập tài sản thuế </t>
  </si>
  <si>
    <t xml:space="preserve">    thu nhập hoãn lại</t>
  </si>
  <si>
    <t xml:space="preserve">  - Thu nhập thuế thu nhập doanh nghiệphoãn lại phát sinh từ các khoản chênh lệch</t>
  </si>
  <si>
    <t xml:space="preserve">     tạm thời được khấu trừ.</t>
  </si>
  <si>
    <t xml:space="preserve">  - Thu nhập thuế thu nhập doanh nghiệp hoãn lại phát sinh từ các khoản lỗ tính thuế </t>
  </si>
  <si>
    <t xml:space="preserve">     và ưu đãi thuế chưa sử dụng.</t>
  </si>
  <si>
    <t xml:space="preserve">  - Thu nhập thuế thu nhập doanh nghiệp hoãn lại phát sinh từ việc hoàn nhập </t>
  </si>
  <si>
    <t xml:space="preserve">     thuế thu nhạp hoãn lại phải trả</t>
  </si>
  <si>
    <t xml:space="preserve">    Tổng chi phí thuế thu nhập hoãn lại</t>
  </si>
  <si>
    <t>33 -- Chi phí sản xuất kinh doanh theo yếu tố</t>
  </si>
  <si>
    <t xml:space="preserve">  - Chi phí nguyên liệu, vật liệu</t>
  </si>
  <si>
    <t xml:space="preserve">  - Chi phí nhân công</t>
  </si>
  <si>
    <t xml:space="preserve">  - Chi phí khấu hao TSCĐ</t>
  </si>
  <si>
    <t xml:space="preserve">  - Chi phí dịch vụ mua ngoài</t>
  </si>
  <si>
    <t xml:space="preserve">  - Chi phí khác bằng tiền </t>
  </si>
  <si>
    <t xml:space="preserve">Cộng </t>
  </si>
  <si>
    <t>VII --Thông tin bổ sung cho các khoản mục trình bày trong báo cáo  lưu chuyển tiền tệ</t>
  </si>
  <si>
    <t xml:space="preserve"> 34  --Các giao dịch không bằng tiền ảnh hưởnh đến báo cáo lưu chuyển tiền tệ và các khoản do doanh nghiệp nắm giữ mà không được sử dụng</t>
  </si>
  <si>
    <t xml:space="preserve">   a - Mua tai  sản bằng cách nhận các khoản nợ liên quan trực tiếp hoặc thông qua</t>
  </si>
  <si>
    <t xml:space="preserve">       nghiệp vụ cho thuê tài  chính:</t>
  </si>
  <si>
    <t xml:space="preserve">  - Mua doanh nghiệp thông qua phát hành cổ phiếu:</t>
  </si>
  <si>
    <t>...</t>
  </si>
  <si>
    <t xml:space="preserve">  - Chuyển nợ thành vốn chủ sở hữu:</t>
  </si>
  <si>
    <t xml:space="preserve">  b - Mua và thanh lý công ty con hoặc đơn vị kinh doanh khác trong kỳ báo cáo</t>
  </si>
  <si>
    <t xml:space="preserve">  - Tổng giá trị mua hoặc thanh lý</t>
  </si>
  <si>
    <t xml:space="preserve">  - Phần giá trị mua hoặc thanh lý được thanh toán bằng tiền </t>
  </si>
  <si>
    <t xml:space="preserve">    và các khoản tương đương tiền</t>
  </si>
  <si>
    <t xml:space="preserve">  - Số tiền và các khoản tương đương tiền thực có trong công ty con hoặc đơn vị</t>
  </si>
  <si>
    <t xml:space="preserve">    kinh doanh khác mua hoặc thanh lý.</t>
  </si>
  <si>
    <t xml:space="preserve">  - Phần giá trị tài sản(Tổng hợp theo từng loại tài sản) và nợ phải trả không</t>
  </si>
  <si>
    <t xml:space="preserve">    phải là tiền và các khoản tương đương tiền trong công ty con hoặc đơn vị </t>
  </si>
  <si>
    <t xml:space="preserve">     kinh doanh khác được mua hoặ cthanh lý trong kỳ</t>
  </si>
  <si>
    <t xml:space="preserve">  c --Trình bày giá trị và lý do của các khoản tiền và tương đương tiền lớn</t>
  </si>
  <si>
    <t>Cổ phiếu : L43</t>
  </si>
  <si>
    <t>Cổ phiếu : SRF</t>
  </si>
  <si>
    <t>Cổ phiếu : SIC</t>
  </si>
  <si>
    <t>Cổ phiếu : MCL</t>
  </si>
  <si>
    <t>Cổ phiếu : DC4</t>
  </si>
  <si>
    <t xml:space="preserve">     do doanh nghiệp nắm giữ nhưng không được sử dụng do có sự hạn chế của</t>
  </si>
  <si>
    <t xml:space="preserve">     pháp luật hoặc các giàng buộc khác mà doanh nghiệp phải thực hiện.</t>
  </si>
  <si>
    <t>VIII  -- Những thông tin khác.</t>
  </si>
  <si>
    <t xml:space="preserve">                       Người lập biểu</t>
  </si>
  <si>
    <t>Kế toán trưởng</t>
  </si>
  <si>
    <t xml:space="preserve">                         (Ký, họ tên)</t>
  </si>
  <si>
    <t>(Ký, họ tên)</t>
  </si>
  <si>
    <t xml:space="preserve">   </t>
  </si>
  <si>
    <t xml:space="preserve">                        Nguyễn Thị Hoàn</t>
  </si>
  <si>
    <t>Phan Văn Vinh</t>
  </si>
  <si>
    <t xml:space="preserve">     - Hàng hoá </t>
  </si>
  <si>
    <t>* Giá trị hoàn nhập dự phòng giảm giá hàng tồn kho năm....</t>
  </si>
  <si>
    <t>05 - Tài sản ngắn hạn  khác.</t>
  </si>
  <si>
    <t xml:space="preserve">     - Tạm ứng</t>
  </si>
  <si>
    <t>06 - Thuế và các khoản phải thu nhà nước.</t>
  </si>
  <si>
    <t>07 - Phải thu dài hạn nội bộ</t>
  </si>
  <si>
    <t>08 - Phải thu dài hạn khác</t>
  </si>
  <si>
    <t xml:space="preserve"> + Đường giao thông KCN Châu Sơn</t>
  </si>
  <si>
    <t xml:space="preserve"> + Chi trả BTGPMB  KCN Châu Sơn</t>
  </si>
  <si>
    <t xml:space="preserve"> + Các Công trình:khác của Châu Sơn</t>
  </si>
  <si>
    <t xml:space="preserve"> + Đường giao thông KCN KCN Khai Quang</t>
  </si>
  <si>
    <t xml:space="preserve"> + Trạm thu gom và cống nước thải KCN KQ</t>
  </si>
  <si>
    <t xml:space="preserve"> + Chi trả BTGPMB   Phường Khai Quang</t>
  </si>
  <si>
    <t xml:space="preserve"> + Chi trả BTGPMB  Xã Quất Lưu</t>
  </si>
  <si>
    <t xml:space="preserve"> - Tiền gửi tiết kiệm dài hạn5 năm</t>
  </si>
  <si>
    <t xml:space="preserve"> - Các khoản phải trả phải nộp khác(Đặt cọc thuê đất)...</t>
  </si>
  <si>
    <t>Cơ cấu tài sản và cơ cấu nguồn vốn</t>
  </si>
  <si>
    <t>Cơ cấu tài sản</t>
  </si>
  <si>
    <t>Cơ cấu nguồn vốn</t>
  </si>
  <si>
    <t>Nguồn vốn chủ sở hữu/Tổng nguồn vốn</t>
  </si>
  <si>
    <t>VII - Một số chỉ tiêu đánh giá khái quát thực trạng tài chính và kết quả hoạt động kinh doanh</t>
  </si>
  <si>
    <t xml:space="preserve"> ĐVT </t>
  </si>
  <si>
    <t>Tài sản dài hạn/Tổng số tài sản</t>
  </si>
  <si>
    <t xml:space="preserve"> % </t>
  </si>
  <si>
    <t>Tài sản ngắn hạn/Tổng số tài sản</t>
  </si>
  <si>
    <t xml:space="preserve">            -   </t>
  </si>
  <si>
    <t xml:space="preserve">Nợ phải trả/Tổng nguồn vốn </t>
  </si>
  <si>
    <t>Khả năng thanh toán</t>
  </si>
  <si>
    <t>Khả năng thanh toán hiện hành</t>
  </si>
  <si>
    <t xml:space="preserve"> Lần </t>
  </si>
  <si>
    <t>Khả năng thanh toán nợ đến hạn</t>
  </si>
  <si>
    <t>Khả năng thanh toán nhanh</t>
  </si>
  <si>
    <t>Tỷ suất sinh lời</t>
  </si>
  <si>
    <t>Tỷ suất lợi nhuận trên doanh thu</t>
  </si>
  <si>
    <t>Tỷ suất lợi nhuận trước thuế trên doanh thu thuần</t>
  </si>
  <si>
    <t>Tỷ suất lợi nhuận sau thuế trên doanh thu thuần</t>
  </si>
  <si>
    <t>Tỷ suất lợi nhuận trên tổng tài sản</t>
  </si>
  <si>
    <t>TeL: 0211 3.720.945            Fax:  0211.3.845.944</t>
  </si>
  <si>
    <t>TeL:  0211.3.720.945                 Eax:  0211. 3.845.944</t>
  </si>
  <si>
    <t xml:space="preserve">DN - BẢNG CÂN ĐỐI KẾ TOÁN </t>
  </si>
  <si>
    <t xml:space="preserve">DN - BÁO CÁO LƯU CHUYỂN TIỀN TỆ </t>
  </si>
  <si>
    <t xml:space="preserve">(Theo PHƯƠNG PHÁP TRỰC TIẾP) </t>
  </si>
  <si>
    <t>3-  Hình thức kế toán áp dụng: nhật ký chung  trên phần mềm kế toán MI SA</t>
  </si>
  <si>
    <t>còn đầu Q4=</t>
  </si>
  <si>
    <t>Giảm số đã khấu hao của 9 tháng đầu</t>
  </si>
  <si>
    <t xml:space="preserve">  - Vay ngân hàng (Quỹ bảo vệ môi trường)</t>
  </si>
  <si>
    <t>Số dư đầu năm trước ( 31/12/2009)</t>
  </si>
  <si>
    <t xml:space="preserve">hỗ trợ </t>
  </si>
  <si>
    <t>Tài chính</t>
  </si>
  <si>
    <t>trả cổ tức</t>
  </si>
  <si>
    <t>Phạt</t>
  </si>
  <si>
    <t>lỗ</t>
  </si>
  <si>
    <t>PL</t>
  </si>
  <si>
    <t>Tỷ giã</t>
  </si>
  <si>
    <t xml:space="preserve">   - Tại ngày cuối Q IV</t>
  </si>
  <si>
    <t xml:space="preserve"> - Thanh lý, nhượng bán                 (,,,,,,)</t>
  </si>
  <si>
    <t xml:space="preserve"> - Giảm khác                                 (,,,,,,)</t>
  </si>
  <si>
    <t xml:space="preserve"> - Thanh lý nhượng bán                (,,,,,,)</t>
  </si>
  <si>
    <t xml:space="preserve"> - Giảm khácHoãn không để ở TSCĐ (,,)</t>
  </si>
  <si>
    <t xml:space="preserve">                        DN -  BÁO CÁO KẾT QUẢ HOẠT ĐỘNG KINH DOANH </t>
  </si>
  <si>
    <t xml:space="preserve">Số dư đầu  </t>
  </si>
  <si>
    <t>Mẫu số: B 02 a - DN</t>
  </si>
  <si>
    <t>Phí niêm ýet...</t>
  </si>
  <si>
    <t>Tỷ suất lợi nhuận trước thuế trên tổng tài sản</t>
  </si>
  <si>
    <t>Tỷ suất lợi nhuận sau thuế trên tổng tài sản</t>
  </si>
  <si>
    <t>Tỷ suất lợi nhuận sau thuế trên vốn chủ sở hữu</t>
  </si>
  <si>
    <t>Công ty CP Phát triển hạ tầng Vĩnh Phúc</t>
  </si>
  <si>
    <t>Khu CN: Khai - Quang, Vĩnh - Yên, Vĩnh - Phúc</t>
  </si>
  <si>
    <t>Ban hành thêo quyết định số: 15/2006/QĐ-BTC</t>
  </si>
  <si>
    <t>Đơn vị tính: Đồng (VNĐ)</t>
  </si>
  <si>
    <t>CHỈ TIÊU</t>
  </si>
  <si>
    <t>MÃ SỐ</t>
  </si>
  <si>
    <t>THUYẾT          MINH</t>
  </si>
  <si>
    <t xml:space="preserve">1- Doanh thu bán hàng và cung cấp dịch vụ </t>
  </si>
  <si>
    <t>VI.25</t>
  </si>
  <si>
    <t>2- Các khoản giảm trừ doanh thu</t>
  </si>
  <si>
    <t>3- Doanh thu thuần về bán hàng và cung cấp dịch vụ (10 = 01- 02)</t>
  </si>
  <si>
    <t>4- Giá vốn hàng bán</t>
  </si>
  <si>
    <t>VI.27</t>
  </si>
  <si>
    <t>5-  Lợi nhuận gộp về bán hàng và cung cấp dịch vụ (20 = 10 - 11)</t>
  </si>
  <si>
    <t>6-  Doanh thu hoạt động tài chính</t>
  </si>
  <si>
    <t>VI.26</t>
  </si>
  <si>
    <t>7-  Chi phí tài chính</t>
  </si>
  <si>
    <t>VI.28</t>
  </si>
  <si>
    <t xml:space="preserve">        Trong đó:   chi phí lãi vay</t>
  </si>
  <si>
    <t>8-  Chi phí bán hàng</t>
  </si>
  <si>
    <t>9-  Chi phí quản lý doanh nghiệp</t>
  </si>
  <si>
    <t>10-  Lợi nhuận thuần từ hoạt động kinh doanh</t>
  </si>
  <si>
    <t xml:space="preserve">        (30 =20+ (21 -22)-(24 + 25)</t>
  </si>
  <si>
    <t>11-  Thu nhập khác</t>
  </si>
  <si>
    <t>12-  Chi phí khác</t>
  </si>
  <si>
    <t>13-  Lợi nhuận khác ( 40 = 31 - 32 )</t>
  </si>
  <si>
    <t>14-  Tổng lợi nhuận kế toán trước thuế  (50 = 30 + 40 )</t>
  </si>
  <si>
    <t>15-  Chi phí thuế TNDN Hiện hành</t>
  </si>
  <si>
    <t>VI.29</t>
  </si>
  <si>
    <t>16-  Chi phí thuế TNDN Hoãn lại</t>
  </si>
  <si>
    <t>VI.30</t>
  </si>
  <si>
    <t>17-  Lợi nhuận sau thuế TNDN  (60 = 50 - 51 - 52 )</t>
  </si>
  <si>
    <t>18-  Lãi cơ bản trên cổ phiếu (*)</t>
  </si>
  <si>
    <t>Ghi chú: (*) Chỉ tiêu này chỉ áp dụng đối với công ty cổ phần.</t>
  </si>
  <si>
    <t xml:space="preserve">               Người lập biểu                                 Kế toán trưởng</t>
  </si>
  <si>
    <t>Tổng giám đốc</t>
  </si>
  <si>
    <t xml:space="preserve">                  (Ký, họ tên)                                       ( Ký, họ tên)</t>
  </si>
  <si>
    <t>(Ký, họ tên, đóng dấu)</t>
  </si>
  <si>
    <t xml:space="preserve">            Nguyễn Thị Hoàn                                 Phan Văn Vinh</t>
  </si>
  <si>
    <t>Văn Phụng Hà</t>
  </si>
  <si>
    <t>Mẫu số: B 01 a - DN</t>
  </si>
  <si>
    <t xml:space="preserve">Ban hành theo QĐ số: 15/2006 QĐ-BTC </t>
  </si>
  <si>
    <t>Ngày 20 tháng 03 năm 2006 của bộ trưởng Bộ Tài Chính</t>
  </si>
  <si>
    <t>Đơn vị tính:  Đồng (VNĐ)</t>
  </si>
  <si>
    <t>TÀI  SẢN</t>
  </si>
  <si>
    <t>THUYẾT MINH</t>
  </si>
  <si>
    <t xml:space="preserve"> A - Tài sản  ngắn hạn (100=110+120+130+140+150) </t>
  </si>
  <si>
    <t>I.  Tiền và các khoản tương đương tiền</t>
  </si>
  <si>
    <t xml:space="preserve">1.  Tiền </t>
  </si>
  <si>
    <t>V.01</t>
  </si>
  <si>
    <t>2.  Các khoản tương đương tiền</t>
  </si>
  <si>
    <t>II.  Các khoản đầu tư tài chính ngắn hạn</t>
  </si>
  <si>
    <t>V.02</t>
  </si>
  <si>
    <t xml:space="preserve">2.  Đầu tư ngắn hạn </t>
  </si>
  <si>
    <t xml:space="preserve">3.  Dự phòng giảm giá đầu tư ngắn hạn (*) </t>
  </si>
  <si>
    <t>III.  Các khoản phải thu ngắn hạn</t>
  </si>
  <si>
    <t>1.  Phải thu  khách hàng</t>
  </si>
  <si>
    <t>2.  Trả trước cho người bán</t>
  </si>
  <si>
    <t>3.  Phải thu nội bộ ngắn hạn</t>
  </si>
  <si>
    <t>4.  Phải thu theo tiến độ kế hoạch hợp đồng xây dựng.</t>
  </si>
  <si>
    <t>5. Các khoản phải thu khác</t>
  </si>
  <si>
    <t>V.03</t>
  </si>
  <si>
    <t>6.  Dự phòng  phải thu ngắn hạn khó đòi khó đòi (*)</t>
  </si>
  <si>
    <t>IV.  Hàng tồn kho</t>
  </si>
  <si>
    <t>1.  Hàng tồn kho</t>
  </si>
  <si>
    <t>V.04</t>
  </si>
  <si>
    <t>2.  Dự phòng giảm giá hàng tồn kho (*)</t>
  </si>
  <si>
    <t>V.  Tài sản ngắn hạn khác khác</t>
  </si>
  <si>
    <t>Số đầu năm         31/12/2010</t>
  </si>
  <si>
    <t>Quý I  năm 2011</t>
  </si>
  <si>
    <t>Lập ngày: 31 Tháng 13 năm 2011</t>
  </si>
  <si>
    <t>Tại ngày: 31 Tháng 03 năm 2011</t>
  </si>
  <si>
    <t xml:space="preserve"> KỲ NÀY NĂM NAY :2011</t>
  </si>
  <si>
    <t xml:space="preserve"> CÙNG KỲ NĂMTRƯỚC : 2010</t>
  </si>
  <si>
    <t>Lập ngày: 31 Tháng  03  năm 2011</t>
  </si>
  <si>
    <t>Lập ngày: 31 Tháng 03 năm 2011</t>
  </si>
  <si>
    <t>1.  Chi phí trả trước ngắn hạn</t>
  </si>
  <si>
    <t>2.  Thuế GTGT được khấu trừ</t>
  </si>
  <si>
    <t>3.  Thuế và các khoản khác phải thu nhà nước</t>
  </si>
  <si>
    <t>V.05</t>
  </si>
  <si>
    <t>5.  Tài sản ngắn hạn khác</t>
  </si>
  <si>
    <t>B - Tài sản dài hạn (200=210+220+240+250+260)</t>
  </si>
  <si>
    <t>I.  Các khoản phải thu dài hạn</t>
  </si>
  <si>
    <t>1.  Phải thu dài hạn của khách hàng</t>
  </si>
  <si>
    <t xml:space="preserve">2.  Vốn kinh doanh ở đơn vị trực thuộc </t>
  </si>
  <si>
    <t>3.  Phải thu dài hạn nội bộ</t>
  </si>
  <si>
    <t>V.06</t>
  </si>
  <si>
    <t>4.  Phải thu dài hạn khác</t>
  </si>
  <si>
    <t>V.07</t>
  </si>
  <si>
    <t>5   Dự phòng phải thu dài hạn khó đòi (*)</t>
  </si>
  <si>
    <t>II-  Tài sản cố định</t>
  </si>
  <si>
    <t>1.  Tài sản cố định hữu hình</t>
  </si>
  <si>
    <t>*   Nguyên giá</t>
  </si>
  <si>
    <t>*   Giá trị hao mòn lũy kế (*)</t>
  </si>
  <si>
    <t>2.  Tài sản cố định thuê tài chính</t>
  </si>
  <si>
    <t>V.09</t>
  </si>
  <si>
    <t>3.  Tài sản cố định vô hình</t>
  </si>
  <si>
    <t xml:space="preserve"> Quý I  năm 2011</t>
  </si>
  <si>
    <t>V.10</t>
  </si>
  <si>
    <t>4.  Chi phí XDCB Dở dang</t>
  </si>
  <si>
    <t>V.11</t>
  </si>
  <si>
    <t>III.  Bất động sản đầu tư</t>
  </si>
  <si>
    <t>V.12</t>
  </si>
  <si>
    <t>IV.   Các khoản đầu tư tài chính dài hạn</t>
  </si>
  <si>
    <t>1.  Đầu tư vào công ty con</t>
  </si>
  <si>
    <t>2.  Đầu tư vào công ty, liên kết, liên doanh.</t>
  </si>
  <si>
    <t>3.  Đầu tư dài hạn khác</t>
  </si>
  <si>
    <t>V.13</t>
  </si>
  <si>
    <t>4.  Dự phòng giảm giá đầu tư tài chính dài hạn (*)</t>
  </si>
  <si>
    <t>V.  Tài sản dài hạn khác</t>
  </si>
  <si>
    <t>1.  Chi phí trả trước dài hạn</t>
  </si>
  <si>
    <t>V.14</t>
  </si>
  <si>
    <t>2.  Tài sản thuế thu nhập hoãn lại</t>
  </si>
  <si>
    <t>V.21</t>
  </si>
  <si>
    <t>3.  Tài sản dài hạn khác</t>
  </si>
  <si>
    <t>TỔNG CỘNG TÀI SẢN  (270 = 100 + 200)</t>
  </si>
  <si>
    <t>NGUỒN VỐN</t>
  </si>
  <si>
    <t xml:space="preserve">     A - Nợ phải trả ( 300 =310 + 330 ) </t>
  </si>
  <si>
    <t>I.  Nợ ngắn hạn</t>
  </si>
  <si>
    <t xml:space="preserve">  - Lãi trên cố dư TGNH hàng tháng</t>
  </si>
  <si>
    <t>1.  Vay và nợ ngắn hạn</t>
  </si>
  <si>
    <t>V.15</t>
  </si>
  <si>
    <t>2.  Phải trả  người bán</t>
  </si>
  <si>
    <t>3.  Người mua trả tiền trước</t>
  </si>
  <si>
    <t>4.  Thuế và các khoản phải nộp nhà nước</t>
  </si>
  <si>
    <t>V.16</t>
  </si>
  <si>
    <t>5.    Phải trả người lao động</t>
  </si>
  <si>
    <t>7.    phải trả nội bộ</t>
  </si>
  <si>
    <t>8.    Phải trả theo tiến độ kế hoạch hợp đồng xây dựng</t>
  </si>
  <si>
    <t>9.    Các khoản phải trả, phải nộp ngắn hạn khác</t>
  </si>
  <si>
    <t>V.18</t>
  </si>
  <si>
    <t>10.  Dự phòng phải trả ngắn hạn</t>
  </si>
  <si>
    <t>11.  Quỹ khen thưởng,  phúc lợi</t>
  </si>
  <si>
    <t>II.  Nợ dài hạn</t>
  </si>
  <si>
    <t>1.  Phải trả dài hạn người bán</t>
  </si>
  <si>
    <t>2.  Phải trả dài hạn nội bộ</t>
  </si>
  <si>
    <t>V.19</t>
  </si>
  <si>
    <t>3.  Phải trả dài hạn khác</t>
  </si>
  <si>
    <t>4.  Vay và nợ dài hạn</t>
  </si>
  <si>
    <t>V.20</t>
  </si>
  <si>
    <t>5.  Thuế thu nhập hoãn lại phải trả</t>
  </si>
  <si>
    <t>6.  Dự phòng trợ cấp mất việc làm</t>
  </si>
  <si>
    <t>7.  Dự phòng phải trả dài hạn</t>
  </si>
  <si>
    <t>8.  Doanh thu chưa thực hiện</t>
  </si>
  <si>
    <t xml:space="preserve">      B - vốn chủ sở hữu: (400 = 410 + 430 )</t>
  </si>
  <si>
    <t>I.  Vốn chủ sở hữu</t>
  </si>
  <si>
    <t>V.22</t>
  </si>
  <si>
    <t>1.  Vốn đầu tư của chủ sở hữu</t>
  </si>
  <si>
    <t>2.  Thặng dư vốn cổ  phần</t>
  </si>
  <si>
    <t>3.  Vốn khác của chủ sở hữu</t>
  </si>
  <si>
    <t>4.  Cổ phiếu quỹ  (*)</t>
  </si>
  <si>
    <t>5.  Chênh lệch đánh giá lại tài sản</t>
  </si>
  <si>
    <t>6.  Chênh lệch tỷ giá hối đoái</t>
  </si>
  <si>
    <t>7.  Quỹ đầu tư phát triển</t>
  </si>
  <si>
    <t xml:space="preserve"> NĂM NAY (2011)</t>
  </si>
  <si>
    <t xml:space="preserve"> NĂM TRƯỚC (2010)</t>
  </si>
  <si>
    <t>SỐ ĐẦU NĂM  (01/01/2011)</t>
  </si>
  <si>
    <t>Số cuối kỳ            (31/03/2011)</t>
  </si>
  <si>
    <t xml:space="preserve">1-  Chế độ kế toán áp dụng:   theo QĐ số: 15/2006 QĐ-BTC </t>
  </si>
  <si>
    <t>Số cuối kỳ     31/03/2010</t>
  </si>
  <si>
    <t>Số cuối kỳ     31/03/2011</t>
  </si>
  <si>
    <t xml:space="preserve"> Quý I Năm nay  31/03/2011</t>
  </si>
  <si>
    <t>Quý I Năm trước 31/03/2010</t>
  </si>
  <si>
    <t>Lập ngày 31 tháng  03 năm 2010</t>
  </si>
  <si>
    <t>8.   Quỹ dự phòng tài chính</t>
  </si>
  <si>
    <t>9.   Quỹ khác thuộc vốn chủ sở hữu</t>
  </si>
  <si>
    <t>10. Lợi nhuận sau thuế chưa phân phối</t>
  </si>
  <si>
    <t>11.  Nguồn vốn đầu tư XDCB</t>
  </si>
  <si>
    <t>II.  Nguồn kinh phí và quỹ khác</t>
  </si>
  <si>
    <t xml:space="preserve">2.  Nguồn kinh phí </t>
  </si>
  <si>
    <t>V.23</t>
  </si>
  <si>
    <t>4.  Nguồn kinh phí đã hình thành  TSCĐ</t>
  </si>
  <si>
    <t>TỔNG CỘNG NGUỒN VỐN ( 440 = 300 + 400 )</t>
  </si>
  <si>
    <t>CÁC CHỈ TIÊU NGOÀI BẢNG CÂN ĐỐI KẾ TOÁN</t>
  </si>
  <si>
    <t>1. Tài sản thuê ngoài</t>
  </si>
  <si>
    <t xml:space="preserve">2. Vật tư, hàng hoá nhận giữ hộ, nhận gia công </t>
  </si>
  <si>
    <t>3. Hàng hoá nhận bán hộ, nhận ký gửi, ký cược</t>
  </si>
  <si>
    <t>4. Nợ khó đòi đã xử lý</t>
  </si>
  <si>
    <t>5. Ngoại tệ các loại</t>
  </si>
  <si>
    <t>Chú ý: Số liệu trong các chỉ tiêu có dấu (*) Được ghi bằng số âm dưới hình thức ghi trong ngoặc đơn</t>
  </si>
  <si>
    <t>(Ký, Họ tên, đóng dấu)</t>
  </si>
  <si>
    <t>Mẫu số: B03 a -DN</t>
  </si>
  <si>
    <t>I. Lưu chuyển tiền từ hoạt động kinh Doanh</t>
  </si>
  <si>
    <t>1. Tiền thu từ bán hàng, cung cấp dịch vụ và doanh thu khác</t>
  </si>
  <si>
    <t>2. Tiền chi cho người cung cấp hàng hóavà dịch vụ</t>
  </si>
  <si>
    <t>3. Tiền chi trả cho người lao động</t>
  </si>
  <si>
    <t>4. Tiền chi trả lãi vay</t>
  </si>
  <si>
    <t>5. Tiền chi nộp thuế thu nhập doanh nghiệp</t>
  </si>
  <si>
    <t>6. Tiền thu khác từ hoạt động kinh doanh</t>
  </si>
  <si>
    <t>7. Tiền chi khác từ hoạt động kinh doanh</t>
  </si>
  <si>
    <t>Lưu chuyển tiền thuần từ hoạt động kinh doanh</t>
  </si>
  <si>
    <t>II. Lưu chuyển tiền từ hoạt động đầu tư</t>
  </si>
  <si>
    <t>1. Tiền chi để mua sắm xây dựng TSCĐ và các tài sản dài hạn khác</t>
  </si>
  <si>
    <t xml:space="preserve">2. Tiền thu từ thanh lý , nhượng bán TSCĐ và các tài sản dài hạn khác </t>
  </si>
  <si>
    <t>3. Tiền chi cho vay, mua các công cụ nợ của đơn vị khác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</si>
</sst>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"/>
    <numFmt numFmtId="165" formatCode="#,##0.0000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&quot;€&quot;* #,##0_-;\-&quot;€&quot;* #,##0_-;_-&quot;€&quot;* &quot;-&quot;_-;_-@_-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#,##0;[Red]&quot;-&quot;#,##0"/>
    <numFmt numFmtId="175" formatCode="_-* #,##0_-;\-* #,##0_-;_-* &quot;-&quot;_-;_-@_-"/>
    <numFmt numFmtId="176" formatCode="_-* #,##0.00_-;\-* #,##0.00_-;_-* &quot;-&quot;??_-;_-@_-"/>
    <numFmt numFmtId="177" formatCode="\$#,##0_);[Red]\(\$#,##0\)"/>
    <numFmt numFmtId="178" formatCode="_-&quot;£&quot;* #,##0_-;\-&quot;£&quot;* #,##0_-;_-&quot;£&quot;* &quot;-&quot;_-;_-@_-"/>
    <numFmt numFmtId="179" formatCode="_-* #,##0\ _F_-;\-* #,##0\ _F_-;_-* &quot;-&quot;\ _F_-;_-@_-"/>
    <numFmt numFmtId="180" formatCode="_(\$* #,##0_);_(\$* \(#,##0\);_(\$* &quot;-&quot;_);_(@_)"/>
    <numFmt numFmtId="181" formatCode="_-&quot;$&quot;* #,##0_-;\-&quot;$&quot;* #,##0_-;_-&quot;$&quot;* &quot;-&quot;_-;_-@_-"/>
    <numFmt numFmtId="182" formatCode="_-* ###,0&quot;.&quot;00_-;\-* ###,0&quot;.&quot;00_-;_-* &quot;-&quot;??_-;_-@_-"/>
    <numFmt numFmtId="183" formatCode="_(* ###,0&quot;.&quot;00_);_(* \(###,0&quot;.&quot;00\);_(* &quot;-&quot;??_);_(@_)"/>
    <numFmt numFmtId="184" formatCode="_(&quot;€&quot;* #,##0_);_(&quot;€&quot;* \(#,##0\);_(&quot;€&quot;* &quot;-&quot;_);_(@_)"/>
    <numFmt numFmtId="185" formatCode="_-* #,##0\ _m_k_-;\-* #,##0\ _m_k_-;_-* &quot;-&quot;\ _m_k_-;_-@_-"/>
    <numFmt numFmtId="186" formatCode="_ &quot;\&quot;* #,##0_ ;_ &quot;\&quot;* \-#,##0_ ;_ &quot;\&quot;* &quot;-&quot;_ ;_ @_ "/>
    <numFmt numFmtId="187" formatCode="_ &quot;\&quot;* #,##0.00_ ;_ &quot;\&quot;* \-#,##0.00_ ;_ &quot;\&quot;* &quot;-&quot;??_ ;_ @_ "/>
    <numFmt numFmtId="188" formatCode="_ * #,##0_ ;_ * \-#,##0_ ;_ * &quot;-&quot;_ ;_ @_ "/>
    <numFmt numFmtId="189" formatCode="_ * #,##0.00_ ;_ * \-#,##0.00_ ;_ * &quot;-&quot;??_ ;_ @_ "/>
    <numFmt numFmtId="190" formatCode="#,##0.0_);\(#,##0.0\)"/>
    <numFmt numFmtId="191" formatCode="_(* #,##0.0000_);_(* \(#,##0.0000\);_(* &quot;-&quot;??_);_(@_)"/>
    <numFmt numFmtId="192" formatCode="0.0%;[Red]\(0.0%\)"/>
    <numFmt numFmtId="193" formatCode="_ * #,##0.00_)&quot;£&quot;_ ;_ * \(#,##0.00\)&quot;£&quot;_ ;_ * &quot;-&quot;??_)&quot;£&quot;_ ;_ @_ "/>
    <numFmt numFmtId="194" formatCode="_-&quot;$&quot;* #,##0.00_-;\-&quot;$&quot;* #,##0.00_-;_-&quot;$&quot;* &quot;-&quot;??_-;_-@_-"/>
    <numFmt numFmtId="195" formatCode="0.0%;\(0.0%\)"/>
    <numFmt numFmtId="196" formatCode="_-* #,##0.00\ &quot;F&quot;_-;\-* #,##0.00\ &quot;F&quot;_-;_-* &quot;-&quot;??\ &quot;F&quot;_-;_-@_-"/>
    <numFmt numFmtId="197" formatCode="0.000_)"/>
    <numFmt numFmtId="198" formatCode="#\ ###\ ###"/>
    <numFmt numFmtId="199" formatCode="_(\$* #,##0.00_);_(\$* \(#,##0.00\);_(\$* &quot;-&quot;??_);_(@_)"/>
    <numFmt numFmtId="200" formatCode="\$#,##0\ ;\(\$#,##0\)"/>
    <numFmt numFmtId="201" formatCode="#\ ###\ ##0.0"/>
    <numFmt numFmtId="202" formatCode="&quot;$&quot;\ \ \ \ #,##0_);\(&quot;$&quot;\ \ \ #,##0\)"/>
    <numFmt numFmtId="203" formatCode="&quot;$&quot;\ \ \ \ \ #,##0_);\(&quot;$&quot;\ \ \ \ \ #,##0\)"/>
    <numFmt numFmtId="204" formatCode="_(&quot;§&quot;\g\ #,##0_);_(&quot;§&quot;\g\ \(#,##0\);_(&quot;§&quot;\g\ &quot;-&quot;??_);_(@_)"/>
    <numFmt numFmtId="205" formatCode="_(&quot;§&quot;\g\ #,##0_);_(&quot;§&quot;\g\ \(#,##0\);_(&quot;§&quot;\g\ &quot;-&quot;_);_(@_)"/>
    <numFmt numFmtId="206" formatCode="#\ ###\ ###\ .00"/>
    <numFmt numFmtId="207" formatCode="&quot;§&quot;\g#,##0_);\(&quot;§&quot;\g#,##0\)"/>
    <numFmt numFmtId="208" formatCode="_-* #,##0\ _₫_-;\-* #,##0\ _₫_-;_-* &quot;-&quot;\ _₫_-;_-@_-"/>
    <numFmt numFmtId="209" formatCode="_-* #,##0.00\ _₫_-;\-* #,##0.00\ _₫_-;_-* &quot;-&quot;??\ _₫_-;_-@_-"/>
    <numFmt numFmtId="210" formatCode="#,##0\ &quot;mk&quot;;[Red]\-#,##0\ &quot;mk&quot;"/>
    <numFmt numFmtId="211" formatCode="&quot;\&quot;#,##0;[Red]\-&quot;\&quot;#,##0"/>
    <numFmt numFmtId="212" formatCode="&quot;\&quot;#,##0.00;\-&quot;\&quot;#,##0.00"/>
    <numFmt numFmtId="213" formatCode="0.00_)"/>
    <numFmt numFmtId="214" formatCode="#,##0.000_);\(#,##0.000\)"/>
    <numFmt numFmtId="215" formatCode="#,##0.00\ &quot;F&quot;;[Red]\-#,##0.00\ &quot;F&quot;"/>
    <numFmt numFmtId="216" formatCode="#,##0.00\ \ "/>
    <numFmt numFmtId="217" formatCode="#,##0\ &quot;F&quot;;\-#,##0\ &quot;F&quot;"/>
    <numFmt numFmtId="218" formatCode="#,##0\ &quot;F&quot;;[Red]\-#,##0\ &quot;F&quot;"/>
    <numFmt numFmtId="219" formatCode="_-* #,##0\ &quot;F&quot;_-;\-* #,##0\ &quot;F&quot;_-;_-* &quot;-&quot;\ &quot;F&quot;_-;_-@_-"/>
    <numFmt numFmtId="220" formatCode="#,##0.00\ &quot;F&quot;;\-#,##0.00\ &quot;F&quot;"/>
    <numFmt numFmtId="221" formatCode="\$#,##0_);\(\$#,##0\)"/>
    <numFmt numFmtId="222" formatCode="&quot;\&quot;#,##0.00;[Red]&quot;\&quot;\-#,##0.00"/>
    <numFmt numFmtId="223" formatCode="&quot;￥&quot;#,##0;&quot;￥&quot;\-#,##0"/>
    <numFmt numFmtId="224" formatCode="00.000"/>
    <numFmt numFmtId="225" formatCode="&quot;$&quot;#,##0;[Red]\-&quot;$&quot;#,##0"/>
    <numFmt numFmtId="226" formatCode="#,##0.0"/>
  </numFmts>
  <fonts count="140">
    <font>
      <sz val="12"/>
      <name val="Arial"/>
      <family val="0"/>
    </font>
    <font>
      <b/>
      <sz val="10"/>
      <name val="Arial"/>
      <family val="2"/>
    </font>
    <font>
      <sz val="10"/>
      <name val=".Vn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5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58"/>
      <name val="Arial"/>
      <family val="2"/>
    </font>
    <font>
      <sz val="9"/>
      <color indexed="58"/>
      <name val="Arial"/>
      <family val="2"/>
    </font>
    <font>
      <i/>
      <sz val="9"/>
      <color indexed="58"/>
      <name val="Arial"/>
      <family val="2"/>
    </font>
    <font>
      <i/>
      <sz val="9"/>
      <name val="Arial"/>
      <family val="2"/>
    </font>
    <font>
      <i/>
      <sz val="9"/>
      <name val=".Vn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0"/>
      <name val=".VnArial"/>
      <family val="2"/>
    </font>
    <font>
      <b/>
      <sz val="10"/>
      <name val=".VnArial"/>
      <family val="2"/>
    </font>
    <font>
      <i/>
      <sz val="10"/>
      <name val="Arial"/>
      <family val="2"/>
    </font>
    <font>
      <sz val="11"/>
      <name val=".VnArialH"/>
      <family val="2"/>
    </font>
    <font>
      <i/>
      <sz val="10"/>
      <color indexed="58"/>
      <name val="Arial"/>
      <family val="2"/>
    </font>
    <font>
      <i/>
      <sz val="10"/>
      <name val=".VnArial"/>
      <family val="2"/>
    </font>
    <font>
      <u val="single"/>
      <sz val="9"/>
      <name val="Arial"/>
      <family val="2"/>
    </font>
    <font>
      <u val="single"/>
      <sz val="8"/>
      <name val="Arial"/>
      <family val="2"/>
    </font>
    <font>
      <sz val="14"/>
      <name val="Arial"/>
      <family val="2"/>
    </font>
    <font>
      <sz val="14"/>
      <name val=".VnArial"/>
      <family val="2"/>
    </font>
    <font>
      <b/>
      <u val="single"/>
      <sz val="14"/>
      <color indexed="58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color indexed="58"/>
      <name val="Arial"/>
      <family val="2"/>
    </font>
    <font>
      <b/>
      <sz val="10"/>
      <name val=".VnArialH"/>
      <family val="2"/>
    </font>
    <font>
      <sz val="10"/>
      <name val=".VnArialH"/>
      <family val="2"/>
    </font>
    <font>
      <b/>
      <sz val="12"/>
      <name val="Arial"/>
      <family val="2"/>
    </font>
    <font>
      <sz val="10"/>
      <name val=".VnArial NarrowH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2"/>
      <name val=".VnTime"/>
      <family val="0"/>
    </font>
    <font>
      <u val="single"/>
      <sz val="10"/>
      <color indexed="14"/>
      <name val="MS Sans Serif"/>
      <family val="0"/>
    </font>
    <font>
      <sz val="12"/>
      <name val="바탕체"/>
      <family val="0"/>
    </font>
    <font>
      <sz val="11"/>
      <name val="돋움"/>
      <family val="0"/>
    </font>
    <font>
      <b/>
      <sz val="12"/>
      <color indexed="16"/>
      <name val="???"/>
      <family val="0"/>
    </font>
    <font>
      <sz val="11"/>
      <name val="???"/>
      <family val="0"/>
    </font>
    <font>
      <sz val="12"/>
      <name val="???"/>
      <family val="0"/>
    </font>
    <font>
      <sz val="10"/>
      <name val="??"/>
      <family val="0"/>
    </font>
    <font>
      <b/>
      <sz val="1"/>
      <color indexed="8"/>
      <name val="Courier"/>
      <family val="0"/>
    </font>
    <font>
      <sz val="12"/>
      <name val="|??¢¥¢¬¨Ï"/>
      <family val="0"/>
    </font>
    <font>
      <sz val="10"/>
      <name val="???"/>
      <family val="0"/>
    </font>
    <font>
      <sz val="10"/>
      <name val="MS Sans Serif"/>
      <family val="0"/>
    </font>
    <font>
      <sz val="10"/>
      <name val=".VnTime"/>
      <family val="0"/>
    </font>
    <font>
      <sz val="10"/>
      <name val="굴림체"/>
      <family val="0"/>
    </font>
    <font>
      <sz val="12"/>
      <name val="Times New Roman"/>
      <family val="0"/>
    </font>
    <font>
      <sz val="11"/>
      <name val="–¾’©"/>
      <family val="0"/>
    </font>
    <font>
      <b/>
      <u val="single"/>
      <sz val="14"/>
      <color indexed="8"/>
      <name val=".VnBook-AntiquaH"/>
      <family val="0"/>
    </font>
    <font>
      <i/>
      <sz val="12"/>
      <color indexed="8"/>
      <name val=".VnBook-AntiquaH"/>
      <family val="0"/>
    </font>
    <font>
      <sz val="11"/>
      <color indexed="8"/>
      <name val="Calibri"/>
      <family val="0"/>
    </font>
    <font>
      <b/>
      <sz val="12"/>
      <color indexed="8"/>
      <name val=".VnBook-Antiqua"/>
      <family val="0"/>
    </font>
    <font>
      <i/>
      <sz val="12"/>
      <color indexed="8"/>
      <name val=".VnBook-Antiqua"/>
      <family val="0"/>
    </font>
    <font>
      <sz val="11"/>
      <color indexed="9"/>
      <name val="Calibri"/>
      <family val="0"/>
    </font>
    <font>
      <sz val="8"/>
      <name val="Times New Roman"/>
      <family val="0"/>
    </font>
    <font>
      <sz val="11"/>
      <color indexed="20"/>
      <name val="Calibri"/>
      <family val="0"/>
    </font>
    <font>
      <sz val="12"/>
      <name val="Tms Rmn"/>
      <family val="0"/>
    </font>
    <font>
      <sz val="8"/>
      <name val="¹UAAA¼"/>
      <family val="0"/>
    </font>
    <font>
      <sz val="12"/>
      <name val="µ¸¿òÃ¼"/>
      <family val="0"/>
    </font>
    <font>
      <sz val="12"/>
      <name val="¹UAAA¼"/>
      <family val="0"/>
    </font>
    <font>
      <sz val="10"/>
      <name val="Helv"/>
      <family val="0"/>
    </font>
    <font>
      <b/>
      <sz val="11"/>
      <color indexed="52"/>
      <name val="Calibri"/>
      <family val="0"/>
    </font>
    <font>
      <b/>
      <sz val="10"/>
      <name val="Helv"/>
      <family val="0"/>
    </font>
    <font>
      <b/>
      <sz val="11"/>
      <color indexed="9"/>
      <name val="Calibri"/>
      <family val="0"/>
    </font>
    <font>
      <sz val="11"/>
      <name val="Tms Rmn"/>
      <family val="0"/>
    </font>
    <font>
      <sz val="12"/>
      <name val="VNI-Aptima"/>
      <family val="0"/>
    </font>
    <font>
      <sz val="9"/>
      <name val="Times New Roman"/>
      <family val="0"/>
    </font>
    <font>
      <sz val="10"/>
      <name val="MS Serif"/>
      <family val="0"/>
    </font>
    <font>
      <sz val="10"/>
      <color indexed="8"/>
      <name val="Arial"/>
      <family val="0"/>
    </font>
    <font>
      <sz val="10"/>
      <color indexed="16"/>
      <name val="MS Serif"/>
      <family val="0"/>
    </font>
    <font>
      <i/>
      <sz val="11"/>
      <color indexed="23"/>
      <name val="Calibri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36"/>
      <name val="Times New Roman"/>
      <family val="0"/>
    </font>
    <font>
      <sz val="11"/>
      <color indexed="17"/>
      <name val="Calibri"/>
      <family val="0"/>
    </font>
    <font>
      <b/>
      <i/>
      <sz val="11"/>
      <name val="Times New Roman"/>
      <family val="0"/>
    </font>
    <font>
      <b/>
      <sz val="12"/>
      <color indexed="9"/>
      <name val="Tms Rmn"/>
      <family val="0"/>
    </font>
    <font>
      <b/>
      <i/>
      <sz val="10"/>
      <name val="Times New Roman"/>
      <family val="0"/>
    </font>
    <font>
      <b/>
      <sz val="8"/>
      <name val="Times New Roman"/>
      <family val="0"/>
    </font>
    <font>
      <b/>
      <i/>
      <sz val="12"/>
      <name val="Times New Roman"/>
      <family val="0"/>
    </font>
    <font>
      <b/>
      <sz val="12"/>
      <name val="Helv"/>
      <family val="0"/>
    </font>
    <font>
      <b/>
      <sz val="18"/>
      <name val="Arial"/>
      <family val="0"/>
    </font>
    <font>
      <b/>
      <sz val="11"/>
      <color indexed="56"/>
      <name val="Calibri"/>
      <family val="0"/>
    </font>
    <font>
      <b/>
      <sz val="8"/>
      <name val="MS Sans Serif"/>
      <family val="0"/>
    </font>
    <font>
      <b/>
      <sz val="10"/>
      <name val=".VnTime"/>
      <family val="0"/>
    </font>
    <font>
      <b/>
      <sz val="14"/>
      <name val=".VnTimeH"/>
      <family val="0"/>
    </font>
    <font>
      <u val="single"/>
      <sz val="12"/>
      <color indexed="12"/>
      <name val="Times New Roman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4"/>
      <name val="Helv"/>
      <family val="0"/>
    </font>
    <font>
      <sz val="12"/>
      <name val="Helv"/>
      <family val="0"/>
    </font>
    <font>
      <sz val="24"/>
      <name val="Helv"/>
      <family val="0"/>
    </font>
    <font>
      <b/>
      <sz val="11"/>
      <name val="Helv"/>
      <family val="0"/>
    </font>
    <font>
      <sz val="11"/>
      <color indexed="60"/>
      <name val="Calibri"/>
      <family val="0"/>
    </font>
    <font>
      <sz val="10"/>
      <name val="Times New Roman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0"/>
      <name val="Arial CE"/>
      <family val="0"/>
    </font>
    <font>
      <b/>
      <sz val="11"/>
      <color indexed="63"/>
      <name val="Calibri"/>
      <family val="0"/>
    </font>
    <font>
      <b/>
      <sz val="10"/>
      <name val="MS Sans Serif"/>
      <family val="0"/>
    </font>
    <font>
      <sz val="8"/>
      <name val="Helv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sz val="19"/>
      <color indexed="48"/>
      <name val="Arial"/>
      <family val="0"/>
    </font>
    <font>
      <sz val="12"/>
      <color indexed="14"/>
      <name val="Arial"/>
      <family val="0"/>
    </font>
    <font>
      <sz val="12"/>
      <name val="VNI-Times"/>
      <family val="0"/>
    </font>
    <font>
      <sz val="8"/>
      <name val="MS Sans Serif"/>
      <family val="0"/>
    </font>
    <font>
      <b/>
      <sz val="8"/>
      <color indexed="8"/>
      <name val="Helv"/>
      <family val="0"/>
    </font>
    <font>
      <sz val="13"/>
      <name val=".VnTime"/>
      <family val="0"/>
    </font>
    <font>
      <sz val="10"/>
      <name val="VNI-Times"/>
      <family val="0"/>
    </font>
    <font>
      <b/>
      <sz val="18"/>
      <color indexed="56"/>
      <name val="Cambria"/>
      <family val="0"/>
    </font>
    <font>
      <sz val="10"/>
      <name val=".VnAvant"/>
      <family val="0"/>
    </font>
    <font>
      <sz val="10"/>
      <name val=".VnArial Narrow"/>
      <family val="0"/>
    </font>
    <font>
      <sz val="8"/>
      <name val="바탕체"/>
      <family val="0"/>
    </font>
    <font>
      <b/>
      <sz val="8"/>
      <name val="VN Helvetica"/>
      <family val="0"/>
    </font>
    <font>
      <b/>
      <sz val="12"/>
      <name val=".VnTime"/>
      <family val="0"/>
    </font>
    <font>
      <b/>
      <sz val="10"/>
      <name val="VN AvantGBook"/>
      <family val="0"/>
    </font>
    <font>
      <b/>
      <sz val="16"/>
      <name val=".VnTime"/>
      <family val="0"/>
    </font>
    <font>
      <sz val="9"/>
      <name val=".VnTime"/>
      <family val="0"/>
    </font>
    <font>
      <sz val="11"/>
      <name val="¾©"/>
      <family val="0"/>
    </font>
    <font>
      <sz val="11"/>
      <color indexed="10"/>
      <name val="Calibri"/>
      <family val="0"/>
    </font>
    <font>
      <sz val="14"/>
      <name val="뼻뮝"/>
      <family val="0"/>
    </font>
    <font>
      <b/>
      <sz val="12"/>
      <color indexed="16"/>
      <name val="굴림체"/>
      <family val="0"/>
    </font>
    <font>
      <sz val="10"/>
      <name val="명조"/>
      <family val="0"/>
    </font>
    <font>
      <sz val="11"/>
      <name val="굴림체"/>
      <family val="0"/>
    </font>
    <font>
      <sz val="9"/>
      <name val=".VnArialH"/>
      <family val="2"/>
    </font>
    <font>
      <b/>
      <i/>
      <sz val="9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35"/>
        <bgColor indexed="64"/>
      </patternFill>
    </fill>
    <fill>
      <patternFill patternType="gray125">
        <fgColor indexed="15"/>
      </patternFill>
    </fill>
  </fills>
  <borders count="6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dashed"/>
      <bottom style="dashed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</borders>
  <cellStyleXfs count="5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0">
      <alignment/>
      <protection/>
    </xf>
    <xf numFmtId="0" fontId="46" fillId="0" borderId="0">
      <alignment/>
      <protection/>
    </xf>
    <xf numFmtId="174" fontId="47" fillId="0" borderId="0">
      <alignment vertical="center"/>
      <protection/>
    </xf>
    <xf numFmtId="3" fontId="48" fillId="0" borderId="1">
      <alignment vertical="center"/>
      <protection/>
    </xf>
    <xf numFmtId="0" fontId="3" fillId="0" borderId="0" applyNumberFormat="0" applyFill="0" applyBorder="0" applyAlignment="0" applyProtection="0"/>
    <xf numFmtId="0" fontId="49" fillId="0" borderId="0">
      <alignment/>
      <protection locked="0"/>
    </xf>
    <xf numFmtId="0" fontId="49" fillId="0" borderId="0">
      <alignment/>
      <protection/>
    </xf>
    <xf numFmtId="0" fontId="43" fillId="0" borderId="0" applyFont="0" applyFill="0" applyBorder="0" applyAlignment="0" applyProtection="0"/>
    <xf numFmtId="0" fontId="49" fillId="0" borderId="0">
      <alignment/>
      <protection locked="0"/>
    </xf>
    <xf numFmtId="0" fontId="50" fillId="0" borderId="2">
      <alignment/>
      <protection/>
    </xf>
    <xf numFmtId="0" fontId="43" fillId="0" borderId="0" applyFont="0" applyFill="0" applyBorder="0" applyAlignment="0" applyProtection="0"/>
    <xf numFmtId="0" fontId="49" fillId="0" borderId="0">
      <alignment/>
      <protection locked="0"/>
    </xf>
    <xf numFmtId="0" fontId="51" fillId="0" borderId="0">
      <alignment/>
      <protection locked="0"/>
    </xf>
    <xf numFmtId="0" fontId="51" fillId="0" borderId="0">
      <alignment/>
      <protection locked="0"/>
    </xf>
    <xf numFmtId="175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9" fillId="0" borderId="0">
      <alignment/>
      <protection locked="0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2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3" fillId="0" borderId="0">
      <alignment/>
      <protection/>
    </xf>
    <xf numFmtId="178" fontId="43" fillId="0" borderId="0" applyFont="0" applyFill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179" fontId="4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0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5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56" fillId="0" borderId="0">
      <alignment/>
      <protection/>
    </xf>
    <xf numFmtId="0" fontId="5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4" fillId="0" borderId="0">
      <alignment/>
      <protection/>
    </xf>
    <xf numFmtId="186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7" fillId="0" borderId="0">
      <alignment/>
      <protection/>
    </xf>
    <xf numFmtId="0" fontId="58" fillId="0" borderId="0">
      <alignment/>
      <protection/>
    </xf>
    <xf numFmtId="0" fontId="59" fillId="2" borderId="0">
      <alignment/>
      <protection/>
    </xf>
    <xf numFmtId="186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0" fillId="2" borderId="0">
      <alignment/>
      <protection/>
    </xf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2" borderId="0">
      <alignment/>
      <protection/>
    </xf>
    <xf numFmtId="0" fontId="63" fillId="0" borderId="0">
      <alignment wrapText="1"/>
      <protection/>
    </xf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6" borderId="0" applyNumberFormat="0" applyBorder="0" applyAlignment="0" applyProtection="0"/>
    <xf numFmtId="0" fontId="61" fillId="9" borderId="0" applyNumberFormat="0" applyBorder="0" applyAlignment="0" applyProtection="0"/>
    <xf numFmtId="0" fontId="61" fillId="12" borderId="0" applyNumberFormat="0" applyBorder="0" applyAlignment="0" applyProtection="0"/>
    <xf numFmtId="9" fontId="45" fillId="0" borderId="0">
      <alignment/>
      <protection locked="0"/>
    </xf>
    <xf numFmtId="0" fontId="64" fillId="13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20" borderId="0" applyNumberFormat="0" applyBorder="0" applyAlignment="0" applyProtection="0"/>
    <xf numFmtId="186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187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87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4" fillId="0" borderId="0">
      <alignment/>
      <protection/>
    </xf>
    <xf numFmtId="0" fontId="65" fillId="0" borderId="0">
      <alignment horizontal="center" wrapText="1"/>
      <protection locked="0"/>
    </xf>
    <xf numFmtId="18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88" fontId="43" fillId="0" borderId="0" applyFont="0" applyFill="0" applyBorder="0" applyAlignment="0" applyProtection="0"/>
    <xf numFmtId="189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89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0" fontId="66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70" fillId="0" borderId="0">
      <alignment/>
      <protection/>
    </xf>
    <xf numFmtId="0" fontId="69" fillId="0" borderId="0">
      <alignment/>
      <protection/>
    </xf>
    <xf numFmtId="0" fontId="3" fillId="0" borderId="0">
      <alignment/>
      <protection/>
    </xf>
    <xf numFmtId="0" fontId="3" fillId="0" borderId="0" applyFill="0" applyBorder="0" applyAlignment="0">
      <protection/>
    </xf>
    <xf numFmtId="190" fontId="71" fillId="0" borderId="0" applyFill="0" applyBorder="0" applyAlignment="0">
      <protection/>
    </xf>
    <xf numFmtId="191" fontId="71" fillId="0" borderId="0" applyFill="0" applyBorder="0" applyAlignment="0">
      <protection/>
    </xf>
    <xf numFmtId="192" fontId="71" fillId="0" borderId="0" applyFill="0" applyBorder="0" applyAlignment="0">
      <protection/>
    </xf>
    <xf numFmtId="193" fontId="3" fillId="0" borderId="0" applyFill="0" applyBorder="0" applyAlignment="0">
      <protection/>
    </xf>
    <xf numFmtId="194" fontId="71" fillId="0" borderId="0" applyFill="0" applyBorder="0" applyAlignment="0">
      <protection/>
    </xf>
    <xf numFmtId="195" fontId="71" fillId="0" borderId="0" applyFill="0" applyBorder="0" applyAlignment="0">
      <protection/>
    </xf>
    <xf numFmtId="190" fontId="71" fillId="0" borderId="0" applyFill="0" applyBorder="0" applyAlignment="0">
      <protection/>
    </xf>
    <xf numFmtId="0" fontId="72" fillId="2" borderId="3" applyNumberFormat="0" applyAlignment="0" applyProtection="0"/>
    <xf numFmtId="0" fontId="73" fillId="0" borderId="0">
      <alignment/>
      <protection/>
    </xf>
    <xf numFmtId="196" fontId="43" fillId="0" borderId="0" applyFont="0" applyFill="0" applyBorder="0" applyAlignment="0" applyProtection="0"/>
    <xf numFmtId="0" fontId="74" fillId="21" borderId="4" applyNumberFormat="0" applyAlignment="0" applyProtection="0"/>
    <xf numFmtId="166" fontId="43" fillId="0" borderId="0" applyFon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97" fontId="75" fillId="0" borderId="0">
      <alignment/>
      <protection/>
    </xf>
    <xf numFmtId="197" fontId="75" fillId="0" borderId="0">
      <alignment/>
      <protection/>
    </xf>
    <xf numFmtId="197" fontId="75" fillId="0" borderId="0">
      <alignment/>
      <protection/>
    </xf>
    <xf numFmtId="197" fontId="75" fillId="0" borderId="0">
      <alignment/>
      <protection/>
    </xf>
    <xf numFmtId="197" fontId="75" fillId="0" borderId="0">
      <alignment/>
      <protection/>
    </xf>
    <xf numFmtId="197" fontId="75" fillId="0" borderId="0">
      <alignment/>
      <protection/>
    </xf>
    <xf numFmtId="197" fontId="75" fillId="0" borderId="0">
      <alignment/>
      <protection/>
    </xf>
    <xf numFmtId="197" fontId="75" fillId="0" borderId="0">
      <alignment/>
      <protection/>
    </xf>
    <xf numFmtId="41" fontId="0" fillId="0" borderId="0" applyFont="0" applyFill="0" applyBorder="0" applyAlignment="0" applyProtection="0"/>
    <xf numFmtId="19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8" fontId="76" fillId="0" borderId="0">
      <alignment/>
      <protection/>
    </xf>
    <xf numFmtId="3" fontId="43" fillId="0" borderId="0" applyFont="0" applyFill="0" applyBorder="0" applyAlignment="0" applyProtection="0"/>
    <xf numFmtId="0" fontId="77" fillId="0" borderId="0">
      <alignment/>
      <protection/>
    </xf>
    <xf numFmtId="0" fontId="78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76" fillId="0" borderId="0">
      <alignment/>
      <protection/>
    </xf>
    <xf numFmtId="0" fontId="43" fillId="0" borderId="0" applyFont="0" applyFill="0" applyBorder="0" applyAlignment="0" applyProtection="0"/>
    <xf numFmtId="14" fontId="79" fillId="0" borderId="0" applyFill="0" applyBorder="0" applyAlignment="0">
      <protection/>
    </xf>
    <xf numFmtId="202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204" fontId="43" fillId="0" borderId="0">
      <alignment/>
      <protection/>
    </xf>
    <xf numFmtId="205" fontId="55" fillId="0" borderId="5">
      <alignment/>
      <protection/>
    </xf>
    <xf numFmtId="206" fontId="76" fillId="0" borderId="0">
      <alignment/>
      <protection/>
    </xf>
    <xf numFmtId="207" fontId="55" fillId="0" borderId="0">
      <alignment/>
      <protection/>
    </xf>
    <xf numFmtId="175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09" fontId="43" fillId="0" borderId="0" applyFont="0" applyFill="0" applyBorder="0" applyAlignment="0" applyProtection="0"/>
    <xf numFmtId="20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3" fontId="43" fillId="0" borderId="0" applyFont="0" applyBorder="0" applyAlignment="0">
      <protection/>
    </xf>
    <xf numFmtId="194" fontId="71" fillId="0" borderId="0" applyFill="0" applyBorder="0" applyAlignment="0">
      <protection/>
    </xf>
    <xf numFmtId="190" fontId="71" fillId="0" borderId="0" applyFill="0" applyBorder="0" applyAlignment="0">
      <protection/>
    </xf>
    <xf numFmtId="194" fontId="71" fillId="0" borderId="0" applyFill="0" applyBorder="0" applyAlignment="0">
      <protection/>
    </xf>
    <xf numFmtId="195" fontId="71" fillId="0" borderId="0" applyFill="0" applyBorder="0" applyAlignment="0">
      <protection/>
    </xf>
    <xf numFmtId="190" fontId="71" fillId="0" borderId="0" applyFill="0" applyBorder="0" applyAlignment="0">
      <protection/>
    </xf>
    <xf numFmtId="0" fontId="80" fillId="0" borderId="0" applyNumberFormat="0" applyAlignment="0">
      <protection/>
    </xf>
    <xf numFmtId="0" fontId="81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3" fontId="43" fillId="0" borderId="0" applyFont="0" applyBorder="0" applyAlignment="0">
      <protection/>
    </xf>
    <xf numFmtId="0" fontId="82" fillId="0" borderId="0">
      <alignment/>
      <protection locked="0"/>
    </xf>
    <xf numFmtId="0" fontId="82" fillId="0" borderId="0">
      <alignment/>
      <protection locked="0"/>
    </xf>
    <xf numFmtId="0" fontId="83" fillId="0" borderId="0">
      <alignment/>
      <protection locked="0"/>
    </xf>
    <xf numFmtId="0" fontId="82" fillId="0" borderId="0">
      <alignment/>
      <protection locked="0"/>
    </xf>
    <xf numFmtId="0" fontId="82" fillId="0" borderId="0">
      <alignment/>
      <protection locked="0"/>
    </xf>
    <xf numFmtId="0" fontId="82" fillId="0" borderId="0">
      <alignment/>
      <protection locked="0"/>
    </xf>
    <xf numFmtId="0" fontId="83" fillId="0" borderId="0">
      <alignment/>
      <protection locked="0"/>
    </xf>
    <xf numFmtId="2" fontId="43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5" borderId="0" applyNumberFormat="0" applyBorder="0" applyAlignment="0" applyProtection="0"/>
    <xf numFmtId="0" fontId="15" fillId="22" borderId="0" applyNumberFormat="0" applyBorder="0" applyAlignment="0" applyProtection="0"/>
    <xf numFmtId="0" fontId="43" fillId="0" borderId="0" applyNumberFormat="0" applyFont="0" applyBorder="0" applyAlignment="0">
      <protection/>
    </xf>
    <xf numFmtId="0" fontId="86" fillId="0" borderId="0" applyAlignment="0">
      <protection/>
    </xf>
    <xf numFmtId="0" fontId="87" fillId="23" borderId="0">
      <alignment/>
      <protection/>
    </xf>
    <xf numFmtId="0" fontId="88" fillId="0" borderId="0">
      <alignment/>
      <protection/>
    </xf>
    <xf numFmtId="0" fontId="89" fillId="0" borderId="0">
      <alignment/>
      <protection/>
    </xf>
    <xf numFmtId="0" fontId="90" fillId="0" borderId="0">
      <alignment/>
      <protection/>
    </xf>
    <xf numFmtId="0" fontId="91" fillId="0" borderId="0">
      <alignment horizontal="left"/>
      <protection/>
    </xf>
    <xf numFmtId="0" fontId="38" fillId="0" borderId="6" applyNumberFormat="0" applyAlignment="0" applyProtection="0"/>
    <xf numFmtId="0" fontId="38" fillId="0" borderId="7">
      <alignment horizontal="left" vertical="center"/>
      <protection/>
    </xf>
    <xf numFmtId="0" fontId="9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2" fillId="0" borderId="0" applyProtection="0">
      <alignment/>
    </xf>
    <xf numFmtId="0" fontId="38" fillId="0" borderId="0" applyProtection="0">
      <alignment/>
    </xf>
    <xf numFmtId="0" fontId="94" fillId="0" borderId="9">
      <alignment horizontal="center"/>
      <protection/>
    </xf>
    <xf numFmtId="0" fontId="94" fillId="0" borderId="0">
      <alignment horizontal="center"/>
      <protection/>
    </xf>
    <xf numFmtId="0" fontId="95" fillId="24" borderId="5" applyNumberFormat="0" applyAlignment="0">
      <protection/>
    </xf>
    <xf numFmtId="49" fontId="96" fillId="0" borderId="5">
      <alignment vertical="center"/>
      <protection/>
    </xf>
    <xf numFmtId="0" fontId="97" fillId="0" borderId="0" applyNumberFormat="0" applyFill="0" applyBorder="0" applyAlignment="0" applyProtection="0"/>
    <xf numFmtId="41" fontId="43" fillId="0" borderId="0" applyFont="0" applyFill="0" applyBorder="0" applyAlignment="0" applyProtection="0"/>
    <xf numFmtId="0" fontId="98" fillId="8" borderId="3" applyNumberFormat="0" applyAlignment="0" applyProtection="0"/>
    <xf numFmtId="0" fontId="15" fillId="22" borderId="5" applyNumberFormat="0" applyBorder="0" applyAlignment="0" applyProtection="0"/>
    <xf numFmtId="0" fontId="43" fillId="0" borderId="0">
      <alignment/>
      <protection/>
    </xf>
    <xf numFmtId="0" fontId="65" fillId="0" borderId="10">
      <alignment horizontal="centerContinuous"/>
      <protection/>
    </xf>
    <xf numFmtId="0" fontId="54" fillId="0" borderId="0">
      <alignment/>
      <protection/>
    </xf>
    <xf numFmtId="194" fontId="71" fillId="0" borderId="0" applyFill="0" applyBorder="0" applyAlignment="0">
      <protection/>
    </xf>
    <xf numFmtId="190" fontId="71" fillId="0" borderId="0" applyFill="0" applyBorder="0" applyAlignment="0">
      <protection/>
    </xf>
    <xf numFmtId="194" fontId="71" fillId="0" borderId="0" applyFill="0" applyBorder="0" applyAlignment="0">
      <protection/>
    </xf>
    <xf numFmtId="195" fontId="71" fillId="0" borderId="0" applyFill="0" applyBorder="0" applyAlignment="0">
      <protection/>
    </xf>
    <xf numFmtId="190" fontId="71" fillId="0" borderId="0" applyFill="0" applyBorder="0" applyAlignment="0">
      <protection/>
    </xf>
    <xf numFmtId="0" fontId="99" fillId="0" borderId="11" applyNumberFormat="0" applyFill="0" applyAlignment="0" applyProtection="0"/>
    <xf numFmtId="0" fontId="100" fillId="0" borderId="0">
      <alignment/>
      <protection/>
    </xf>
    <xf numFmtId="0" fontId="101" fillId="0" borderId="0">
      <alignment/>
      <protection/>
    </xf>
    <xf numFmtId="0" fontId="100" fillId="0" borderId="0">
      <alignment/>
      <protection/>
    </xf>
    <xf numFmtId="0" fontId="101" fillId="0" borderId="0">
      <alignment/>
      <protection/>
    </xf>
    <xf numFmtId="0" fontId="102" fillId="0" borderId="0">
      <alignment/>
      <protection/>
    </xf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103" fillId="0" borderId="9">
      <alignment/>
      <protection/>
    </xf>
    <xf numFmtId="178" fontId="3" fillId="0" borderId="12">
      <alignment/>
      <protection/>
    </xf>
    <xf numFmtId="210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211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0" fontId="43" fillId="0" borderId="0" applyNumberFormat="0" applyFont="0" applyFill="0" applyAlignment="0">
      <protection/>
    </xf>
    <xf numFmtId="0" fontId="104" fillId="25" borderId="0" applyNumberFormat="0" applyBorder="0" applyAlignment="0" applyProtection="0"/>
    <xf numFmtId="0" fontId="105" fillId="0" borderId="0">
      <alignment/>
      <protection/>
    </xf>
    <xf numFmtId="37" fontId="106" fillId="0" borderId="0">
      <alignment/>
      <protection/>
    </xf>
    <xf numFmtId="0" fontId="10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213" fontId="107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43" fillId="0" borderId="0">
      <alignment/>
      <protection/>
    </xf>
    <xf numFmtId="0" fontId="108" fillId="0" borderId="0">
      <alignment/>
      <protection/>
    </xf>
    <xf numFmtId="0" fontId="43" fillId="26" borderId="13" applyNumberFormat="0" applyFont="0" applyAlignment="0" applyProtection="0"/>
    <xf numFmtId="176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9" fillId="2" borderId="14" applyNumberFormat="0" applyAlignment="0" applyProtection="0"/>
    <xf numFmtId="14" fontId="65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93" fontId="43" fillId="0" borderId="0" applyFont="0" applyFill="0" applyBorder="0" applyAlignment="0" applyProtection="0"/>
    <xf numFmtId="214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0" fontId="54" fillId="0" borderId="15" applyNumberFormat="0" applyBorder="0">
      <alignment/>
      <protection/>
    </xf>
    <xf numFmtId="194" fontId="71" fillId="0" borderId="0" applyFill="0" applyBorder="0" applyAlignment="0">
      <protection/>
    </xf>
    <xf numFmtId="190" fontId="71" fillId="0" borderId="0" applyFill="0" applyBorder="0" applyAlignment="0">
      <protection/>
    </xf>
    <xf numFmtId="194" fontId="71" fillId="0" borderId="0" applyFill="0" applyBorder="0" applyAlignment="0">
      <protection/>
    </xf>
    <xf numFmtId="195" fontId="71" fillId="0" borderId="0" applyFill="0" applyBorder="0" applyAlignment="0">
      <protection/>
    </xf>
    <xf numFmtId="190" fontId="71" fillId="0" borderId="0" applyFill="0" applyBorder="0" applyAlignment="0">
      <protection/>
    </xf>
    <xf numFmtId="0" fontId="101" fillId="0" borderId="0">
      <alignment/>
      <protection/>
    </xf>
    <xf numFmtId="0" fontId="43" fillId="0" borderId="0" applyNumberFormat="0" applyFont="0" applyFill="0" applyBorder="0" applyAlignment="0" applyProtection="0"/>
    <xf numFmtId="0" fontId="110" fillId="0" borderId="9">
      <alignment horizontal="center"/>
      <protection/>
    </xf>
    <xf numFmtId="0" fontId="43" fillId="27" borderId="0" applyNumberFormat="0" applyFont="0" applyBorder="0" applyAlignment="0">
      <protection/>
    </xf>
    <xf numFmtId="0" fontId="1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1" fontId="43" fillId="0" borderId="0" applyFont="0" applyFill="0" applyBorder="0" applyAlignment="0" applyProtection="0"/>
    <xf numFmtId="0" fontId="112" fillId="25" borderId="16" applyNumberFormat="0" applyProtection="0">
      <alignment vertical="center"/>
    </xf>
    <xf numFmtId="0" fontId="113" fillId="25" borderId="16" applyNumberFormat="0" applyProtection="0">
      <alignment vertical="center"/>
    </xf>
    <xf numFmtId="0" fontId="114" fillId="25" borderId="16" applyNumberFormat="0" applyProtection="0">
      <alignment horizontal="left" vertical="center" indent="1"/>
    </xf>
    <xf numFmtId="0" fontId="114" fillId="28" borderId="0" applyNumberFormat="0" applyProtection="0">
      <alignment horizontal="left" vertical="center" indent="1"/>
    </xf>
    <xf numFmtId="0" fontId="114" fillId="18" borderId="16" applyNumberFormat="0" applyProtection="0">
      <alignment horizontal="right" vertical="center"/>
    </xf>
    <xf numFmtId="0" fontId="114" fillId="4" borderId="16" applyNumberFormat="0" applyProtection="0">
      <alignment horizontal="right" vertical="center"/>
    </xf>
    <xf numFmtId="0" fontId="114" fillId="10" borderId="16" applyNumberFormat="0" applyProtection="0">
      <alignment horizontal="right" vertical="center"/>
    </xf>
    <xf numFmtId="0" fontId="114" fillId="5" borderId="16" applyNumberFormat="0" applyProtection="0">
      <alignment horizontal="right" vertical="center"/>
    </xf>
    <xf numFmtId="0" fontId="114" fillId="12" borderId="16" applyNumberFormat="0" applyProtection="0">
      <alignment horizontal="right" vertical="center"/>
    </xf>
    <xf numFmtId="0" fontId="114" fillId="8" borderId="16" applyNumberFormat="0" applyProtection="0">
      <alignment horizontal="right" vertical="center"/>
    </xf>
    <xf numFmtId="0" fontId="114" fillId="29" borderId="16" applyNumberFormat="0" applyProtection="0">
      <alignment horizontal="right" vertical="center"/>
    </xf>
    <xf numFmtId="0" fontId="114" fillId="19" borderId="16" applyNumberFormat="0" applyProtection="0">
      <alignment horizontal="right" vertical="center"/>
    </xf>
    <xf numFmtId="0" fontId="114" fillId="30" borderId="16" applyNumberFormat="0" applyProtection="0">
      <alignment horizontal="right" vertical="center"/>
    </xf>
    <xf numFmtId="0" fontId="112" fillId="31" borderId="17" applyNumberFormat="0" applyProtection="0">
      <alignment horizontal="left" vertical="center" indent="1"/>
    </xf>
    <xf numFmtId="0" fontId="112" fillId="9" borderId="0" applyNumberFormat="0" applyProtection="0">
      <alignment horizontal="left" vertical="center" indent="1"/>
    </xf>
    <xf numFmtId="0" fontId="112" fillId="28" borderId="0" applyNumberFormat="0" applyProtection="0">
      <alignment horizontal="left" vertical="center" indent="1"/>
    </xf>
    <xf numFmtId="0" fontId="114" fillId="9" borderId="16" applyNumberFormat="0" applyProtection="0">
      <alignment horizontal="right" vertical="center"/>
    </xf>
    <xf numFmtId="0" fontId="79" fillId="9" borderId="0" applyNumberFormat="0" applyProtection="0">
      <alignment horizontal="left" vertical="center" indent="1"/>
    </xf>
    <xf numFmtId="0" fontId="79" fillId="28" borderId="0" applyNumberFormat="0" applyProtection="0">
      <alignment horizontal="left" vertical="center" indent="1"/>
    </xf>
    <xf numFmtId="0" fontId="114" fillId="32" borderId="16" applyNumberFormat="0" applyProtection="0">
      <alignment vertical="center"/>
    </xf>
    <xf numFmtId="0" fontId="115" fillId="32" borderId="16" applyNumberFormat="0" applyProtection="0">
      <alignment vertical="center"/>
    </xf>
    <xf numFmtId="0" fontId="112" fillId="9" borderId="18" applyNumberFormat="0" applyProtection="0">
      <alignment horizontal="left" vertical="center" indent="1"/>
    </xf>
    <xf numFmtId="0" fontId="114" fillId="32" borderId="16" applyNumberFormat="0" applyProtection="0">
      <alignment horizontal="right" vertical="center"/>
    </xf>
    <xf numFmtId="0" fontId="115" fillId="32" borderId="16" applyNumberFormat="0" applyProtection="0">
      <alignment horizontal="right" vertical="center"/>
    </xf>
    <xf numFmtId="0" fontId="112" fillId="9" borderId="16" applyNumberFormat="0" applyProtection="0">
      <alignment horizontal="left" vertical="center" indent="1"/>
    </xf>
    <xf numFmtId="0" fontId="116" fillId="24" borderId="18" applyNumberFormat="0" applyProtection="0">
      <alignment horizontal="left" vertical="center" indent="1"/>
    </xf>
    <xf numFmtId="0" fontId="117" fillId="32" borderId="16" applyNumberFormat="0" applyProtection="0">
      <alignment horizontal="right" vertical="center"/>
    </xf>
    <xf numFmtId="0" fontId="90" fillId="33" borderId="0">
      <alignment/>
      <protection/>
    </xf>
    <xf numFmtId="0" fontId="43" fillId="1" borderId="7" applyNumberFormat="0" applyFont="0" applyAlignment="0">
      <protection/>
    </xf>
    <xf numFmtId="3" fontId="118" fillId="0" borderId="0">
      <alignment/>
      <protection/>
    </xf>
    <xf numFmtId="0" fontId="119" fillId="0" borderId="0" applyNumberFormat="0" applyFill="0" applyBorder="0" applyAlignment="0">
      <protection/>
    </xf>
    <xf numFmtId="0" fontId="111" fillId="0" borderId="0">
      <alignment/>
      <protection/>
    </xf>
    <xf numFmtId="0" fontId="3" fillId="0" borderId="0">
      <alignment/>
      <protection/>
    </xf>
    <xf numFmtId="180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0" fontId="103" fillId="0" borderId="0">
      <alignment/>
      <protection/>
    </xf>
    <xf numFmtId="40" fontId="120" fillId="0" borderId="0" applyBorder="0">
      <alignment horizontal="right"/>
      <protection/>
    </xf>
    <xf numFmtId="215" fontId="121" fillId="0" borderId="19">
      <alignment horizontal="right" vertical="center"/>
      <protection/>
    </xf>
    <xf numFmtId="216" fontId="122" fillId="0" borderId="19">
      <alignment horizontal="right" vertical="center"/>
      <protection/>
    </xf>
    <xf numFmtId="215" fontId="121" fillId="0" borderId="19">
      <alignment horizontal="right" vertical="center"/>
      <protection/>
    </xf>
    <xf numFmtId="49" fontId="79" fillId="0" borderId="0" applyFill="0" applyBorder="0" applyAlignment="0">
      <protection/>
    </xf>
    <xf numFmtId="217" fontId="3" fillId="0" borderId="0" applyFill="0" applyBorder="0" applyAlignment="0">
      <protection/>
    </xf>
    <xf numFmtId="218" fontId="3" fillId="0" borderId="0" applyFill="0" applyBorder="0" applyAlignment="0">
      <protection/>
    </xf>
    <xf numFmtId="219" fontId="121" fillId="0" borderId="19">
      <alignment horizontal="center"/>
      <protection/>
    </xf>
    <xf numFmtId="0" fontId="1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3" fillId="0" borderId="20" applyNumberFormat="0" applyFont="0" applyFill="0" applyAlignment="0" applyProtection="0"/>
    <xf numFmtId="0" fontId="124" fillId="0" borderId="21" applyNumberFormat="0" applyAlignment="0">
      <protection/>
    </xf>
    <xf numFmtId="0" fontId="125" fillId="0" borderId="22">
      <alignment horizontal="center"/>
      <protection/>
    </xf>
    <xf numFmtId="0" fontId="126" fillId="0" borderId="23">
      <alignment horizontal="left"/>
      <protection/>
    </xf>
    <xf numFmtId="218" fontId="121" fillId="0" borderId="0">
      <alignment/>
      <protection/>
    </xf>
    <xf numFmtId="220" fontId="121" fillId="0" borderId="5">
      <alignment/>
      <protection/>
    </xf>
    <xf numFmtId="221" fontId="127" fillId="34" borderId="24">
      <alignment vertical="top"/>
      <protection/>
    </xf>
    <xf numFmtId="0" fontId="128" fillId="35" borderId="5">
      <alignment horizontal="left" vertical="center"/>
      <protection/>
    </xf>
    <xf numFmtId="177" fontId="129" fillId="26" borderId="24">
      <alignment/>
      <protection/>
    </xf>
    <xf numFmtId="221" fontId="95" fillId="0" borderId="24">
      <alignment horizontal="left" vertical="top"/>
      <protection/>
    </xf>
    <xf numFmtId="0" fontId="130" fillId="22" borderId="0">
      <alignment horizontal="left" vertical="center"/>
      <protection/>
    </xf>
    <xf numFmtId="221" fontId="55" fillId="0" borderId="25">
      <alignment horizontal="left" vertical="top"/>
      <protection/>
    </xf>
    <xf numFmtId="0" fontId="131" fillId="0" borderId="25">
      <alignment horizontal="left" vertical="center"/>
      <protection/>
    </xf>
    <xf numFmtId="0" fontId="132" fillId="0" borderId="0">
      <alignment/>
      <protection/>
    </xf>
    <xf numFmtId="180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0">
      <alignment/>
      <protection locked="0"/>
    </xf>
    <xf numFmtId="0" fontId="51" fillId="0" borderId="0">
      <alignment/>
      <protection locked="0"/>
    </xf>
    <xf numFmtId="0" fontId="51" fillId="0" borderId="0">
      <alignment/>
      <protection locked="0"/>
    </xf>
    <xf numFmtId="0" fontId="46" fillId="0" borderId="0" applyNumberFormat="0" applyFill="0" applyBorder="0" applyAlignment="0">
      <protection/>
    </xf>
    <xf numFmtId="0" fontId="82" fillId="0" borderId="0">
      <alignment/>
      <protection locked="0"/>
    </xf>
    <xf numFmtId="0" fontId="82" fillId="0" borderId="0">
      <alignment/>
      <protection locked="0"/>
    </xf>
    <xf numFmtId="0" fontId="44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222" fontId="43" fillId="0" borderId="26" applyFont="0" applyFill="0" applyAlignment="0" applyProtection="0"/>
    <xf numFmtId="0" fontId="134" fillId="0" borderId="0">
      <alignment/>
      <protection/>
    </xf>
    <xf numFmtId="174" fontId="135" fillId="0" borderId="0">
      <alignment vertical="center"/>
      <protection/>
    </xf>
    <xf numFmtId="0" fontId="136" fillId="0" borderId="2">
      <alignment/>
      <protection/>
    </xf>
    <xf numFmtId="4" fontId="82" fillId="0" borderId="0">
      <alignment/>
      <protection locked="0"/>
    </xf>
    <xf numFmtId="0" fontId="45" fillId="0" borderId="0">
      <alignment/>
      <protection locked="0"/>
    </xf>
    <xf numFmtId="0" fontId="0" fillId="0" borderId="0">
      <alignment/>
      <protection/>
    </xf>
    <xf numFmtId="0" fontId="45" fillId="0" borderId="0">
      <alignment/>
      <protection/>
    </xf>
    <xf numFmtId="175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0" fontId="45" fillId="0" borderId="0">
      <alignment/>
      <protection locked="0"/>
    </xf>
    <xf numFmtId="0" fontId="56" fillId="0" borderId="0">
      <alignment/>
      <protection/>
    </xf>
    <xf numFmtId="0" fontId="82" fillId="0" borderId="20">
      <alignment/>
      <protection locked="0"/>
    </xf>
    <xf numFmtId="3" fontId="137" fillId="0" borderId="1">
      <alignment vertical="center"/>
      <protection/>
    </xf>
    <xf numFmtId="0" fontId="45" fillId="0" borderId="0">
      <alignment/>
      <protection locked="0"/>
    </xf>
    <xf numFmtId="0" fontId="45" fillId="0" borderId="0">
      <alignment/>
      <protection locked="0"/>
    </xf>
    <xf numFmtId="0" fontId="46" fillId="0" borderId="0">
      <alignment/>
      <protection/>
    </xf>
    <xf numFmtId="181" fontId="43" fillId="0" borderId="0" applyFont="0" applyFill="0" applyBorder="0" applyAlignment="0" applyProtection="0"/>
    <xf numFmtId="225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7" fillId="0" borderId="0">
      <alignment vertical="center"/>
      <protection/>
    </xf>
  </cellStyleXfs>
  <cellXfs count="398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right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10" fillId="0" borderId="28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16" fillId="0" borderId="0" xfId="0" applyNumberFormat="1" applyFont="1" applyFill="1" applyAlignment="1">
      <alignment horizontal="center" vertical="center"/>
    </xf>
    <xf numFmtId="3" fontId="18" fillId="0" borderId="29" xfId="0" applyNumberFormat="1" applyFont="1" applyFill="1" applyBorder="1" applyAlignment="1">
      <alignment vertical="center"/>
    </xf>
    <xf numFmtId="3" fontId="18" fillId="0" borderId="28" xfId="0" applyNumberFormat="1" applyFont="1" applyFill="1" applyBorder="1" applyAlignment="1">
      <alignment horizontal="center" vertical="center"/>
    </xf>
    <xf numFmtId="3" fontId="18" fillId="0" borderId="30" xfId="0" applyNumberFormat="1" applyFont="1" applyFill="1" applyBorder="1" applyAlignment="1">
      <alignment vertical="center"/>
    </xf>
    <xf numFmtId="3" fontId="18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vertical="center"/>
    </xf>
    <xf numFmtId="37" fontId="3" fillId="0" borderId="30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horizontal="left" vertical="center"/>
    </xf>
    <xf numFmtId="3" fontId="1" fillId="0" borderId="29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>
      <alignment vertical="center"/>
    </xf>
    <xf numFmtId="38" fontId="3" fillId="0" borderId="30" xfId="0" applyNumberFormat="1" applyFont="1" applyFill="1" applyBorder="1" applyAlignment="1">
      <alignment vertical="center"/>
    </xf>
    <xf numFmtId="3" fontId="21" fillId="0" borderId="28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3" fillId="0" borderId="31" xfId="0" applyNumberFormat="1" applyFont="1" applyFill="1" applyBorder="1" applyAlignment="1">
      <alignment vertical="center"/>
    </xf>
    <xf numFmtId="3" fontId="17" fillId="0" borderId="32" xfId="0" applyNumberFormat="1" applyFont="1" applyFill="1" applyBorder="1" applyAlignment="1">
      <alignment horizontal="center" vertical="center"/>
    </xf>
    <xf numFmtId="3" fontId="17" fillId="0" borderId="28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vertical="center"/>
    </xf>
    <xf numFmtId="3" fontId="17" fillId="0" borderId="34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horizontal="center" vertical="center"/>
    </xf>
    <xf numFmtId="3" fontId="3" fillId="0" borderId="35" xfId="0" applyNumberFormat="1" applyFont="1" applyFill="1" applyBorder="1" applyAlignment="1">
      <alignment vertical="center"/>
    </xf>
    <xf numFmtId="3" fontId="1" fillId="0" borderId="35" xfId="0" applyNumberFormat="1" applyFont="1" applyFill="1" applyBorder="1" applyAlignment="1">
      <alignment vertical="center"/>
    </xf>
    <xf numFmtId="49" fontId="3" fillId="0" borderId="35" xfId="0" applyNumberFormat="1" applyFont="1" applyFill="1" applyBorder="1" applyAlignment="1">
      <alignment vertical="center"/>
    </xf>
    <xf numFmtId="3" fontId="30" fillId="0" borderId="35" xfId="0" applyNumberFormat="1" applyFont="1" applyFill="1" applyBorder="1" applyAlignment="1">
      <alignment vertical="center"/>
    </xf>
    <xf numFmtId="3" fontId="31" fillId="0" borderId="35" xfId="0" applyNumberFormat="1" applyFont="1" applyFill="1" applyBorder="1" applyAlignment="1">
      <alignment vertical="center"/>
    </xf>
    <xf numFmtId="49" fontId="30" fillId="0" borderId="35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0" fillId="0" borderId="35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 quotePrefix="1">
      <alignment vertical="center"/>
    </xf>
    <xf numFmtId="49" fontId="1" fillId="0" borderId="35" xfId="0" applyNumberFormat="1" applyFont="1" applyFill="1" applyBorder="1" applyAlignment="1">
      <alignment vertical="center"/>
    </xf>
    <xf numFmtId="3" fontId="1" fillId="0" borderId="35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quotePrefix="1">
      <alignment horizontal="center" vertical="center"/>
    </xf>
    <xf numFmtId="3" fontId="30" fillId="0" borderId="0" xfId="0" applyNumberFormat="1" applyFont="1" applyFill="1" applyBorder="1" applyAlignment="1">
      <alignment vertical="center"/>
    </xf>
    <xf numFmtId="38" fontId="1" fillId="0" borderId="35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38" fontId="3" fillId="0" borderId="35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horizontal="left" vertical="center"/>
    </xf>
    <xf numFmtId="3" fontId="3" fillId="0" borderId="35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3" fontId="31" fillId="0" borderId="35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 quotePrefix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31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 wrapText="1"/>
    </xf>
    <xf numFmtId="3" fontId="3" fillId="0" borderId="36" xfId="0" applyNumberFormat="1" applyFont="1" applyFill="1" applyBorder="1" applyAlignment="1">
      <alignment/>
    </xf>
    <xf numFmtId="3" fontId="31" fillId="0" borderId="29" xfId="0" applyNumberFormat="1" applyFont="1" applyFill="1" applyBorder="1" applyAlignment="1">
      <alignment/>
    </xf>
    <xf numFmtId="3" fontId="31" fillId="0" borderId="28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31" fillId="0" borderId="3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30" fillId="0" borderId="28" xfId="0" applyNumberFormat="1" applyFont="1" applyFill="1" applyBorder="1" applyAlignment="1">
      <alignment/>
    </xf>
    <xf numFmtId="3" fontId="30" fillId="0" borderId="30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38" fontId="30" fillId="0" borderId="28" xfId="0" applyNumberFormat="1" applyFont="1" applyFill="1" applyBorder="1" applyAlignment="1">
      <alignment/>
    </xf>
    <xf numFmtId="38" fontId="3" fillId="0" borderId="28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31" fillId="0" borderId="34" xfId="0" applyNumberFormat="1" applyFont="1" applyFill="1" applyBorder="1" applyAlignment="1">
      <alignment/>
    </xf>
    <xf numFmtId="3" fontId="30" fillId="0" borderId="0" xfId="0" applyNumberFormat="1" applyFont="1" applyFill="1" applyAlignment="1">
      <alignment/>
    </xf>
    <xf numFmtId="3" fontId="1" fillId="0" borderId="37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 wrapText="1"/>
    </xf>
    <xf numFmtId="3" fontId="3" fillId="0" borderId="38" xfId="0" applyNumberFormat="1" applyFont="1" applyFill="1" applyBorder="1" applyAlignment="1">
      <alignment/>
    </xf>
    <xf numFmtId="3" fontId="30" fillId="0" borderId="27" xfId="0" applyNumberFormat="1" applyFont="1" applyFill="1" applyBorder="1" applyAlignment="1">
      <alignment/>
    </xf>
    <xf numFmtId="3" fontId="31" fillId="0" borderId="39" xfId="0" applyNumberFormat="1" applyFont="1" applyFill="1" applyBorder="1" applyAlignment="1">
      <alignment/>
    </xf>
    <xf numFmtId="3" fontId="30" fillId="0" borderId="40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3" fontId="30" fillId="0" borderId="39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3" fontId="31" fillId="0" borderId="30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1" fillId="0" borderId="42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 horizontal="center" vertical="center" wrapText="1"/>
    </xf>
    <xf numFmtId="3" fontId="3" fillId="0" borderId="44" xfId="0" applyNumberFormat="1" applyFont="1" applyFill="1" applyBorder="1" applyAlignment="1">
      <alignment horizontal="center" vertical="center" wrapText="1"/>
    </xf>
    <xf numFmtId="3" fontId="3" fillId="0" borderId="45" xfId="0" applyNumberFormat="1" applyFont="1" applyFill="1" applyBorder="1" applyAlignment="1">
      <alignment horizontal="center" vertical="center" wrapText="1"/>
    </xf>
    <xf numFmtId="3" fontId="1" fillId="0" borderId="44" xfId="0" applyNumberFormat="1" applyFont="1" applyFill="1" applyBorder="1" applyAlignment="1">
      <alignment horizontal="center" vertical="center"/>
    </xf>
    <xf numFmtId="3" fontId="1" fillId="0" borderId="45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0" fillId="0" borderId="29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3" fillId="0" borderId="46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center"/>
    </xf>
    <xf numFmtId="3" fontId="9" fillId="0" borderId="35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 quotePrefix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vertical="center"/>
    </xf>
    <xf numFmtId="49" fontId="9" fillId="0" borderId="28" xfId="0" applyNumberFormat="1" applyFont="1" applyFill="1" applyBorder="1" applyAlignment="1">
      <alignment vertical="center"/>
    </xf>
    <xf numFmtId="3" fontId="11" fillId="0" borderId="28" xfId="0" applyNumberFormat="1" applyFont="1" applyFill="1" applyBorder="1" applyAlignment="1">
      <alignment vertical="center"/>
    </xf>
    <xf numFmtId="3" fontId="9" fillId="0" borderId="47" xfId="0" applyNumberFormat="1" applyFont="1" applyFill="1" applyBorder="1" applyAlignment="1">
      <alignment vertical="center"/>
    </xf>
    <xf numFmtId="3" fontId="11" fillId="0" borderId="47" xfId="0" applyNumberFormat="1" applyFont="1" applyFill="1" applyBorder="1" applyAlignment="1">
      <alignment vertical="center"/>
    </xf>
    <xf numFmtId="38" fontId="9" fillId="0" borderId="47" xfId="0" applyNumberFormat="1" applyFont="1" applyFill="1" applyBorder="1" applyAlignment="1">
      <alignment vertical="center"/>
    </xf>
    <xf numFmtId="3" fontId="9" fillId="0" borderId="48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3" fontId="1" fillId="0" borderId="0" xfId="252" applyNumberFormat="1" applyFont="1" applyFill="1" applyAlignment="1">
      <alignment/>
    </xf>
    <xf numFmtId="4" fontId="1" fillId="0" borderId="0" xfId="252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3" fontId="3" fillId="0" borderId="28" xfId="252" applyNumberFormat="1" applyFont="1" applyFill="1" applyBorder="1" applyAlignment="1">
      <alignment/>
    </xf>
    <xf numFmtId="4" fontId="3" fillId="0" borderId="28" xfId="252" applyNumberFormat="1" applyFont="1" applyFill="1" applyBorder="1" applyAlignment="1">
      <alignment/>
    </xf>
    <xf numFmtId="3" fontId="3" fillId="0" borderId="28" xfId="252" applyNumberFormat="1" applyFont="1" applyFill="1" applyBorder="1" applyAlignment="1">
      <alignment horizontal="center"/>
    </xf>
    <xf numFmtId="3" fontId="3" fillId="0" borderId="0" xfId="252" applyNumberFormat="1" applyFont="1" applyFill="1" applyAlignment="1">
      <alignment/>
    </xf>
    <xf numFmtId="4" fontId="23" fillId="0" borderId="0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252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vertical="center"/>
    </xf>
    <xf numFmtId="4" fontId="18" fillId="0" borderId="0" xfId="252" applyNumberFormat="1" applyFont="1" applyFill="1" applyBorder="1" applyAlignment="1">
      <alignment horizontal="center"/>
    </xf>
    <xf numFmtId="3" fontId="3" fillId="0" borderId="32" xfId="252" applyNumberFormat="1" applyFont="1" applyFill="1" applyBorder="1" applyAlignment="1">
      <alignment/>
    </xf>
    <xf numFmtId="4" fontId="3" fillId="0" borderId="32" xfId="252" applyNumberFormat="1" applyFont="1" applyFill="1" applyBorder="1" applyAlignment="1">
      <alignment/>
    </xf>
    <xf numFmtId="4" fontId="3" fillId="0" borderId="36" xfId="252" applyNumberFormat="1" applyFont="1" applyFill="1" applyBorder="1" applyAlignment="1">
      <alignment/>
    </xf>
    <xf numFmtId="3" fontId="18" fillId="0" borderId="29" xfId="0" applyNumberFormat="1" applyFont="1" applyFill="1" applyBorder="1" applyAlignment="1">
      <alignment/>
    </xf>
    <xf numFmtId="4" fontId="3" fillId="0" borderId="30" xfId="252" applyNumberFormat="1" applyFont="1" applyFill="1" applyBorder="1" applyAlignment="1">
      <alignment/>
    </xf>
    <xf numFmtId="3" fontId="21" fillId="0" borderId="29" xfId="0" applyNumberFormat="1" applyFont="1" applyFill="1" applyBorder="1" applyAlignment="1">
      <alignment/>
    </xf>
    <xf numFmtId="3" fontId="3" fillId="0" borderId="34" xfId="252" applyNumberFormat="1" applyFont="1" applyFill="1" applyBorder="1" applyAlignment="1">
      <alignment/>
    </xf>
    <xf numFmtId="38" fontId="2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vertical="center"/>
    </xf>
    <xf numFmtId="3" fontId="37" fillId="0" borderId="0" xfId="0" applyNumberFormat="1" applyFont="1" applyFill="1" applyAlignment="1">
      <alignment vertical="center"/>
    </xf>
    <xf numFmtId="3" fontId="38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 wrapText="1"/>
    </xf>
    <xf numFmtId="3" fontId="39" fillId="0" borderId="0" xfId="0" applyNumberFormat="1" applyFont="1" applyFill="1" applyAlignment="1">
      <alignment vertical="center" wrapText="1"/>
    </xf>
    <xf numFmtId="3" fontId="1" fillId="0" borderId="28" xfId="0" applyNumberFormat="1" applyFont="1" applyFill="1" applyBorder="1" applyAlignment="1" quotePrefix="1">
      <alignment horizontal="center" vertical="center"/>
    </xf>
    <xf numFmtId="3" fontId="1" fillId="0" borderId="29" xfId="0" applyNumberFormat="1" applyFont="1" applyFill="1" applyBorder="1" applyAlignment="1">
      <alignment horizontal="left" vertical="center"/>
    </xf>
    <xf numFmtId="3" fontId="1" fillId="0" borderId="33" xfId="0" applyNumberFormat="1" applyFont="1" applyFill="1" applyBorder="1" applyAlignment="1">
      <alignment vertical="center"/>
    </xf>
    <xf numFmtId="3" fontId="1" fillId="0" borderId="3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8" fontId="1" fillId="0" borderId="15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Alignment="1">
      <alignment vertical="center" wrapText="1"/>
    </xf>
    <xf numFmtId="38" fontId="18" fillId="0" borderId="44" xfId="0" applyNumberFormat="1" applyFont="1" applyFill="1" applyBorder="1" applyAlignment="1">
      <alignment horizontal="center" vertical="center"/>
    </xf>
    <xf numFmtId="38" fontId="18" fillId="0" borderId="43" xfId="0" applyNumberFormat="1" applyFont="1" applyFill="1" applyBorder="1" applyAlignment="1">
      <alignment horizontal="center" vertical="center"/>
    </xf>
    <xf numFmtId="38" fontId="18" fillId="0" borderId="45" xfId="0" applyNumberFormat="1" applyFont="1" applyFill="1" applyBorder="1" applyAlignment="1">
      <alignment horizontal="center" vertical="center"/>
    </xf>
    <xf numFmtId="38" fontId="21" fillId="0" borderId="0" xfId="0" applyNumberFormat="1" applyFont="1" applyFill="1" applyAlignment="1">
      <alignment vertical="center"/>
    </xf>
    <xf numFmtId="38" fontId="1" fillId="0" borderId="0" xfId="0" applyNumberFormat="1" applyFont="1" applyFill="1" applyAlignment="1">
      <alignment vertical="center"/>
    </xf>
    <xf numFmtId="38" fontId="30" fillId="0" borderId="30" xfId="0" applyNumberFormat="1" applyFont="1" applyFill="1" applyBorder="1" applyAlignment="1">
      <alignment horizontal="right"/>
    </xf>
    <xf numFmtId="38" fontId="31" fillId="0" borderId="30" xfId="0" applyNumberFormat="1" applyFont="1" applyFill="1" applyBorder="1" applyAlignment="1">
      <alignment/>
    </xf>
    <xf numFmtId="38" fontId="8" fillId="0" borderId="35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1" fillId="0" borderId="50" xfId="0" applyNumberFormat="1" applyFont="1" applyFill="1" applyBorder="1" applyAlignment="1">
      <alignment vertical="center"/>
    </xf>
    <xf numFmtId="3" fontId="3" fillId="0" borderId="50" xfId="0" applyNumberFormat="1" applyFont="1" applyFill="1" applyBorder="1" applyAlignment="1">
      <alignment vertical="center"/>
    </xf>
    <xf numFmtId="3" fontId="9" fillId="0" borderId="51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21" fillId="0" borderId="29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3" fontId="31" fillId="0" borderId="30" xfId="0" applyNumberFormat="1" applyFont="1" applyFill="1" applyBorder="1" applyAlignment="1">
      <alignment vertical="center"/>
    </xf>
    <xf numFmtId="38" fontId="1" fillId="0" borderId="28" xfId="0" applyNumberFormat="1" applyFont="1" applyFill="1" applyBorder="1" applyAlignment="1">
      <alignment horizontal="right" vertical="center"/>
    </xf>
    <xf numFmtId="38" fontId="1" fillId="0" borderId="28" xfId="0" applyNumberFormat="1" applyFont="1" applyFill="1" applyBorder="1" applyAlignment="1">
      <alignment vertical="center"/>
    </xf>
    <xf numFmtId="38" fontId="1" fillId="0" borderId="34" xfId="0" applyNumberFormat="1" applyFont="1" applyFill="1" applyBorder="1" applyAlignment="1">
      <alignment horizontal="right" vertical="center"/>
    </xf>
    <xf numFmtId="38" fontId="1" fillId="0" borderId="30" xfId="0" applyNumberFormat="1" applyFont="1" applyFill="1" applyBorder="1" applyAlignment="1">
      <alignment horizontal="right" vertical="center"/>
    </xf>
    <xf numFmtId="38" fontId="1" fillId="0" borderId="30" xfId="0" applyNumberFormat="1" applyFont="1" applyFill="1" applyBorder="1" applyAlignment="1">
      <alignment vertical="center"/>
    </xf>
    <xf numFmtId="38" fontId="1" fillId="0" borderId="42" xfId="0" applyNumberFormat="1" applyFont="1" applyFill="1" applyBorder="1" applyAlignment="1">
      <alignment horizontal="right" vertical="center"/>
    </xf>
    <xf numFmtId="3" fontId="1" fillId="0" borderId="37" xfId="0" applyNumberFormat="1" applyFont="1" applyFill="1" applyBorder="1" applyAlignment="1">
      <alignment vertical="center"/>
    </xf>
    <xf numFmtId="3" fontId="1" fillId="0" borderId="27" xfId="0" applyNumberFormat="1" applyFont="1" applyFill="1" applyBorder="1" applyAlignment="1" quotePrefix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31" fillId="0" borderId="38" xfId="0" applyNumberFormat="1" applyFont="1" applyFill="1" applyBorder="1" applyAlignment="1">
      <alignment vertical="center"/>
    </xf>
    <xf numFmtId="3" fontId="18" fillId="0" borderId="44" xfId="0" applyNumberFormat="1" applyFont="1" applyFill="1" applyBorder="1" applyAlignment="1">
      <alignment horizontal="center" vertical="center"/>
    </xf>
    <xf numFmtId="3" fontId="18" fillId="0" borderId="43" xfId="0" applyNumberFormat="1" applyFont="1" applyFill="1" applyBorder="1" applyAlignment="1">
      <alignment horizontal="center" vertical="center"/>
    </xf>
    <xf numFmtId="3" fontId="18" fillId="0" borderId="45" xfId="0" applyNumberFormat="1" applyFont="1" applyFill="1" applyBorder="1" applyAlignment="1">
      <alignment horizontal="center" vertical="center"/>
    </xf>
    <xf numFmtId="3" fontId="31" fillId="0" borderId="27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31" fillId="0" borderId="28" xfId="0" applyNumberFormat="1" applyFont="1" applyFill="1" applyBorder="1" applyAlignment="1">
      <alignment vertical="center"/>
    </xf>
    <xf numFmtId="3" fontId="17" fillId="0" borderId="44" xfId="0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 wrapText="1"/>
    </xf>
    <xf numFmtId="3" fontId="1" fillId="0" borderId="45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Fill="1" applyBorder="1" applyAlignment="1">
      <alignment horizontal="center" vertical="center"/>
    </xf>
    <xf numFmtId="3" fontId="1" fillId="0" borderId="45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>
      <alignment vertical="center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vertical="center"/>
    </xf>
    <xf numFmtId="3" fontId="1" fillId="0" borderId="44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3" fontId="138" fillId="0" borderId="0" xfId="0" applyNumberFormat="1" applyFont="1" applyFill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40" fillId="0" borderId="0" xfId="0" applyNumberFormat="1" applyFont="1" applyFill="1" applyAlignment="1">
      <alignment horizontal="center" vertical="center"/>
    </xf>
    <xf numFmtId="3" fontId="26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8" fontId="3" fillId="0" borderId="28" xfId="0" applyNumberFormat="1" applyFont="1" applyFill="1" applyBorder="1" applyAlignment="1">
      <alignment horizontal="right" vertical="center"/>
    </xf>
    <xf numFmtId="3" fontId="21" fillId="0" borderId="28" xfId="0" applyNumberFormat="1" applyFont="1" applyFill="1" applyBorder="1" applyAlignment="1">
      <alignment horizontal="right" vertical="center"/>
    </xf>
    <xf numFmtId="3" fontId="1" fillId="0" borderId="34" xfId="0" applyNumberFormat="1" applyFont="1" applyFill="1" applyBorder="1" applyAlignment="1">
      <alignment horizontal="right" vertical="center"/>
    </xf>
    <xf numFmtId="3" fontId="18" fillId="0" borderId="28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17" fillId="0" borderId="32" xfId="0" applyNumberFormat="1" applyFont="1" applyFill="1" applyBorder="1" applyAlignment="1">
      <alignment horizontal="right" vertical="center"/>
    </xf>
    <xf numFmtId="3" fontId="17" fillId="0" borderId="28" xfId="0" applyNumberFormat="1" applyFont="1" applyFill="1" applyBorder="1" applyAlignment="1">
      <alignment horizontal="right" vertical="center"/>
    </xf>
    <xf numFmtId="3" fontId="17" fillId="0" borderId="34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8" fontId="20" fillId="0" borderId="0" xfId="0" applyNumberFormat="1" applyFont="1" applyFill="1" applyBorder="1" applyAlignment="1">
      <alignment vertical="center"/>
    </xf>
    <xf numFmtId="38" fontId="3" fillId="0" borderId="28" xfId="0" applyNumberFormat="1" applyFont="1" applyFill="1" applyBorder="1" applyAlignment="1">
      <alignment horizontal="right"/>
    </xf>
    <xf numFmtId="38" fontId="9" fillId="0" borderId="28" xfId="0" applyNumberFormat="1" applyFont="1" applyFill="1" applyBorder="1" applyAlignment="1">
      <alignment vertical="center"/>
    </xf>
    <xf numFmtId="3" fontId="9" fillId="0" borderId="52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right" vertical="center"/>
    </xf>
    <xf numFmtId="38" fontId="3" fillId="0" borderId="28" xfId="0" applyNumberFormat="1" applyFont="1" applyFill="1" applyBorder="1" applyAlignment="1">
      <alignment vertical="center"/>
    </xf>
    <xf numFmtId="3" fontId="1" fillId="0" borderId="43" xfId="0" applyNumberFormat="1" applyFont="1" applyFill="1" applyBorder="1" applyAlignment="1">
      <alignment horizontal="right" vertical="center" wrapText="1"/>
    </xf>
    <xf numFmtId="3" fontId="1" fillId="0" borderId="32" xfId="0" applyNumberFormat="1" applyFont="1" applyFill="1" applyBorder="1" applyAlignment="1">
      <alignment horizontal="right" vertical="center"/>
    </xf>
    <xf numFmtId="3" fontId="17" fillId="0" borderId="36" xfId="0" applyNumberFormat="1" applyFont="1" applyFill="1" applyBorder="1" applyAlignment="1">
      <alignment horizontal="center" vertical="center"/>
    </xf>
    <xf numFmtId="3" fontId="17" fillId="0" borderId="30" xfId="0" applyNumberFormat="1" applyFont="1" applyFill="1" applyBorder="1" applyAlignment="1">
      <alignment horizontal="center" vertical="center"/>
    </xf>
    <xf numFmtId="3" fontId="17" fillId="0" borderId="42" xfId="0" applyNumberFormat="1" applyFont="1" applyFill="1" applyBorder="1" applyAlignment="1">
      <alignment horizontal="center" vertical="center"/>
    </xf>
    <xf numFmtId="3" fontId="1" fillId="0" borderId="53" xfId="0" applyNumberFormat="1" applyFont="1" applyFill="1" applyBorder="1" applyAlignment="1">
      <alignment horizontal="right" vertical="center"/>
    </xf>
    <xf numFmtId="38" fontId="18" fillId="0" borderId="31" xfId="0" applyNumberFormat="1" applyFont="1" applyFill="1" applyBorder="1" applyAlignment="1">
      <alignment vertical="center"/>
    </xf>
    <xf numFmtId="38" fontId="18" fillId="0" borderId="32" xfId="0" applyNumberFormat="1" applyFont="1" applyFill="1" applyBorder="1" applyAlignment="1">
      <alignment horizontal="center" vertical="center"/>
    </xf>
    <xf numFmtId="38" fontId="21" fillId="0" borderId="32" xfId="0" applyNumberFormat="1" applyFont="1" applyFill="1" applyBorder="1" applyAlignment="1">
      <alignment vertical="center"/>
    </xf>
    <xf numFmtId="38" fontId="21" fillId="0" borderId="36" xfId="0" applyNumberFormat="1" applyFont="1" applyFill="1" applyBorder="1" applyAlignment="1">
      <alignment vertical="center"/>
    </xf>
    <xf numFmtId="38" fontId="3" fillId="0" borderId="29" xfId="0" applyNumberFormat="1" applyFont="1" applyFill="1" applyBorder="1" applyAlignment="1">
      <alignment vertical="center"/>
    </xf>
    <xf numFmtId="38" fontId="3" fillId="0" borderId="28" xfId="0" applyNumberFormat="1" applyFont="1" applyFill="1" applyBorder="1" applyAlignment="1" quotePrefix="1">
      <alignment horizontal="center" vertical="center"/>
    </xf>
    <xf numFmtId="38" fontId="3" fillId="0" borderId="28" xfId="0" applyNumberFormat="1" applyFont="1" applyFill="1" applyBorder="1" applyAlignment="1">
      <alignment horizontal="center" vertical="center"/>
    </xf>
    <xf numFmtId="38" fontId="1" fillId="0" borderId="2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vertical="center"/>
    </xf>
    <xf numFmtId="38" fontId="31" fillId="0" borderId="28" xfId="0" applyNumberFormat="1" applyFont="1" applyFill="1" applyBorder="1" applyAlignment="1">
      <alignment vertical="center"/>
    </xf>
    <xf numFmtId="38" fontId="31" fillId="0" borderId="30" xfId="0" applyNumberFormat="1" applyFont="1" applyFill="1" applyBorder="1" applyAlignment="1">
      <alignment vertical="center"/>
    </xf>
    <xf numFmtId="3" fontId="1" fillId="0" borderId="35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8" fontId="18" fillId="0" borderId="29" xfId="0" applyNumberFormat="1" applyFont="1" applyFill="1" applyBorder="1" applyAlignment="1">
      <alignment vertical="center"/>
    </xf>
    <xf numFmtId="38" fontId="3" fillId="0" borderId="29" xfId="0" applyNumberFormat="1" applyFont="1" applyFill="1" applyBorder="1" applyAlignment="1">
      <alignment vertical="center" wrapText="1"/>
    </xf>
    <xf numFmtId="38" fontId="30" fillId="0" borderId="28" xfId="0" applyNumberFormat="1" applyFont="1" applyFill="1" applyBorder="1" applyAlignment="1">
      <alignment vertical="center"/>
    </xf>
    <xf numFmtId="38" fontId="30" fillId="0" borderId="28" xfId="0" applyNumberFormat="1" applyFont="1" applyFill="1" applyBorder="1" applyAlignment="1">
      <alignment horizontal="center" vertical="center"/>
    </xf>
    <xf numFmtId="37" fontId="31" fillId="0" borderId="28" xfId="0" applyNumberFormat="1" applyFont="1" applyFill="1" applyBorder="1" applyAlignment="1">
      <alignment vertical="center"/>
    </xf>
    <xf numFmtId="37" fontId="31" fillId="0" borderId="30" xfId="0" applyNumberFormat="1" applyFont="1" applyFill="1" applyBorder="1" applyAlignment="1">
      <alignment vertical="center"/>
    </xf>
    <xf numFmtId="37" fontId="30" fillId="0" borderId="28" xfId="0" applyNumberFormat="1" applyFont="1" applyFill="1" applyBorder="1" applyAlignment="1">
      <alignment vertical="center"/>
    </xf>
    <xf numFmtId="38" fontId="30" fillId="0" borderId="30" xfId="0" applyNumberFormat="1" applyFont="1" applyFill="1" applyBorder="1" applyAlignment="1">
      <alignment vertical="center"/>
    </xf>
    <xf numFmtId="38" fontId="1" fillId="0" borderId="33" xfId="0" applyNumberFormat="1" applyFont="1" applyFill="1" applyBorder="1" applyAlignment="1">
      <alignment vertical="center"/>
    </xf>
    <xf numFmtId="38" fontId="1" fillId="0" borderId="34" xfId="0" applyNumberFormat="1" applyFont="1" applyFill="1" applyBorder="1" applyAlignment="1">
      <alignment horizontal="center" vertical="center"/>
    </xf>
    <xf numFmtId="38" fontId="31" fillId="0" borderId="34" xfId="0" applyNumberFormat="1" applyFont="1" applyFill="1" applyBorder="1" applyAlignment="1">
      <alignment vertical="center"/>
    </xf>
    <xf numFmtId="38" fontId="31" fillId="0" borderId="42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wrapText="1"/>
    </xf>
    <xf numFmtId="3" fontId="3" fillId="0" borderId="3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 horizontal="center" vertical="center" wrapText="1"/>
    </xf>
    <xf numFmtId="3" fontId="1" fillId="0" borderId="49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38" fontId="30" fillId="0" borderId="0" xfId="0" applyNumberFormat="1" applyFont="1" applyFill="1" applyAlignment="1">
      <alignment vertical="center"/>
    </xf>
    <xf numFmtId="3" fontId="30" fillId="0" borderId="50" xfId="0" applyNumberFormat="1" applyFont="1" applyFill="1" applyBorder="1" applyAlignment="1">
      <alignment vertical="center"/>
    </xf>
    <xf numFmtId="3" fontId="30" fillId="0" borderId="54" xfId="0" applyNumberFormat="1" applyFont="1" applyFill="1" applyBorder="1" applyAlignment="1">
      <alignment vertical="center"/>
    </xf>
    <xf numFmtId="3" fontId="3" fillId="0" borderId="54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55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horizontal="left" vertical="center"/>
    </xf>
    <xf numFmtId="3" fontId="3" fillId="0" borderId="55" xfId="0" applyNumberFormat="1" applyFont="1" applyFill="1" applyBorder="1" applyAlignment="1">
      <alignment horizontal="left" vertical="center"/>
    </xf>
    <xf numFmtId="3" fontId="30" fillId="0" borderId="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56" xfId="0" applyNumberFormat="1" applyFont="1" applyFill="1" applyBorder="1" applyAlignment="1">
      <alignment vertical="center"/>
    </xf>
    <xf numFmtId="3" fontId="1" fillId="0" borderId="35" xfId="0" applyNumberFormat="1" applyFont="1" applyFill="1" applyBorder="1" applyAlignment="1">
      <alignment horizontal="left" vertical="center"/>
    </xf>
    <xf numFmtId="3" fontId="8" fillId="0" borderId="28" xfId="0" applyNumberFormat="1" applyFont="1" applyFill="1" applyBorder="1" applyAlignment="1">
      <alignment vertical="center" wrapText="1"/>
    </xf>
    <xf numFmtId="3" fontId="8" fillId="0" borderId="5" xfId="0" applyNumberFormat="1" applyFont="1" applyFill="1" applyBorder="1" applyAlignment="1">
      <alignment vertical="center"/>
    </xf>
    <xf numFmtId="38" fontId="9" fillId="0" borderId="35" xfId="0" applyNumberFormat="1" applyFont="1" applyFill="1" applyBorder="1" applyAlignment="1">
      <alignment vertical="center"/>
    </xf>
    <xf numFmtId="4" fontId="3" fillId="0" borderId="34" xfId="252" applyNumberFormat="1" applyFont="1" applyFill="1" applyBorder="1" applyAlignment="1">
      <alignment/>
    </xf>
    <xf numFmtId="4" fontId="3" fillId="0" borderId="42" xfId="252" applyNumberFormat="1" applyFont="1" applyFill="1" applyBorder="1" applyAlignment="1">
      <alignment/>
    </xf>
    <xf numFmtId="3" fontId="1" fillId="0" borderId="57" xfId="252" applyNumberFormat="1" applyFont="1" applyFill="1" applyBorder="1" applyAlignment="1">
      <alignment horizontal="center" vertical="center"/>
    </xf>
    <xf numFmtId="38" fontId="8" fillId="0" borderId="58" xfId="0" applyNumberFormat="1" applyFont="1" applyFill="1" applyBorder="1" applyAlignment="1">
      <alignment horizontal="center" vertical="center" wrapText="1"/>
    </xf>
    <xf numFmtId="38" fontId="8" fillId="0" borderId="59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3" fontId="29" fillId="0" borderId="2" xfId="0" applyNumberFormat="1" applyFont="1" applyFill="1" applyBorder="1" applyAlignment="1">
      <alignment horizontal="center" vertical="center"/>
    </xf>
    <xf numFmtId="38" fontId="8" fillId="0" borderId="0" xfId="0" applyNumberFormat="1" applyFont="1" applyFill="1" applyAlignment="1">
      <alignment horizontal="center" vertical="center"/>
    </xf>
    <xf numFmtId="38" fontId="6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38" fontId="8" fillId="0" borderId="60" xfId="0" applyNumberFormat="1" applyFont="1" applyFill="1" applyBorder="1" applyAlignment="1">
      <alignment horizontal="center" vertical="center" wrapText="1"/>
    </xf>
    <xf numFmtId="38" fontId="8" fillId="0" borderId="61" xfId="0" applyNumberFormat="1" applyFont="1" applyFill="1" applyBorder="1" applyAlignment="1">
      <alignment horizontal="center" vertical="center" wrapText="1"/>
    </xf>
    <xf numFmtId="3" fontId="1" fillId="0" borderId="62" xfId="252" applyNumberFormat="1" applyFont="1" applyFill="1" applyBorder="1" applyAlignment="1">
      <alignment horizontal="center" vertical="center"/>
    </xf>
    <xf numFmtId="3" fontId="35" fillId="0" borderId="0" xfId="0" applyNumberFormat="1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58" xfId="0" applyNumberFormat="1" applyFont="1" applyFill="1" applyBorder="1" applyAlignment="1">
      <alignment horizontal="center" vertical="center" wrapText="1"/>
    </xf>
    <xf numFmtId="3" fontId="1" fillId="0" borderId="59" xfId="0" applyNumberFormat="1" applyFont="1" applyFill="1" applyBorder="1" applyAlignment="1">
      <alignment horizontal="center" vertical="center" wrapText="1"/>
    </xf>
    <xf numFmtId="3" fontId="38" fillId="0" borderId="31" xfId="0" applyNumberFormat="1" applyFont="1" applyFill="1" applyBorder="1" applyAlignment="1">
      <alignment horizontal="center" vertical="center" wrapText="1"/>
    </xf>
    <xf numFmtId="3" fontId="38" fillId="0" borderId="33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38" fontId="42" fillId="0" borderId="0" xfId="0" applyNumberFormat="1" applyFont="1" applyFill="1" applyAlignment="1">
      <alignment horizontal="center" vertical="center"/>
    </xf>
    <xf numFmtId="38" fontId="35" fillId="0" borderId="0" xfId="0" applyNumberFormat="1" applyFont="1" applyFill="1" applyAlignment="1">
      <alignment horizontal="center" vertical="center"/>
    </xf>
    <xf numFmtId="38" fontId="1" fillId="0" borderId="60" xfId="0" applyNumberFormat="1" applyFont="1" applyFill="1" applyBorder="1" applyAlignment="1">
      <alignment horizontal="center" vertical="center" wrapText="1"/>
    </xf>
    <xf numFmtId="38" fontId="1" fillId="0" borderId="61" xfId="0" applyNumberFormat="1" applyFont="1" applyFill="1" applyBorder="1" applyAlignment="1">
      <alignment horizontal="center" vertical="center" wrapText="1"/>
    </xf>
    <xf numFmtId="38" fontId="1" fillId="0" borderId="1" xfId="0" applyNumberFormat="1" applyFont="1" applyFill="1" applyBorder="1" applyAlignment="1">
      <alignment horizontal="center" vertical="center" wrapText="1"/>
    </xf>
    <xf numFmtId="38" fontId="1" fillId="0" borderId="63" xfId="0" applyNumberFormat="1" applyFont="1" applyFill="1" applyBorder="1" applyAlignment="1">
      <alignment horizontal="center" vertical="center" wrapText="1"/>
    </xf>
    <xf numFmtId="38" fontId="1" fillId="0" borderId="64" xfId="0" applyNumberFormat="1" applyFont="1" applyFill="1" applyBorder="1" applyAlignment="1">
      <alignment horizontal="center" vertical="center" wrapText="1"/>
    </xf>
    <xf numFmtId="38" fontId="1" fillId="0" borderId="65" xfId="0" applyNumberFormat="1" applyFont="1" applyFill="1" applyBorder="1" applyAlignment="1">
      <alignment horizontal="center" vertical="center" wrapText="1"/>
    </xf>
    <xf numFmtId="38" fontId="1" fillId="0" borderId="58" xfId="0" applyNumberFormat="1" applyFont="1" applyFill="1" applyBorder="1" applyAlignment="1">
      <alignment horizontal="center" vertical="center" wrapText="1"/>
    </xf>
    <xf numFmtId="38" fontId="1" fillId="0" borderId="59" xfId="0" applyNumberFormat="1" applyFont="1" applyFill="1" applyBorder="1" applyAlignment="1">
      <alignment horizontal="center" vertical="center" wrapText="1"/>
    </xf>
    <xf numFmtId="3" fontId="3" fillId="0" borderId="63" xfId="0" applyNumberFormat="1" applyFont="1" applyFill="1" applyBorder="1" applyAlignment="1">
      <alignment horizontal="center" vertical="center" wrapText="1"/>
    </xf>
    <xf numFmtId="3" fontId="1" fillId="0" borderId="58" xfId="0" applyNumberFormat="1" applyFont="1" applyFill="1" applyBorder="1" applyAlignment="1">
      <alignment horizontal="center" vertical="center"/>
    </xf>
    <xf numFmtId="3" fontId="1" fillId="0" borderId="59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 wrapText="1"/>
    </xf>
    <xf numFmtId="3" fontId="30" fillId="0" borderId="63" xfId="0" applyNumberFormat="1" applyFont="1" applyFill="1" applyBorder="1" applyAlignment="1">
      <alignment horizontal="center" vertical="center" wrapText="1"/>
    </xf>
    <xf numFmtId="3" fontId="1" fillId="0" borderId="60" xfId="0" applyNumberFormat="1" applyFont="1" applyFill="1" applyBorder="1" applyAlignment="1">
      <alignment horizontal="center" vertical="center"/>
    </xf>
    <xf numFmtId="3" fontId="1" fillId="0" borderId="6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20" fillId="0" borderId="36" xfId="0" applyNumberFormat="1" applyFont="1" applyFill="1" applyBorder="1" applyAlignment="1">
      <alignment horizontal="center" vertical="center"/>
    </xf>
    <xf numFmtId="3" fontId="20" fillId="0" borderId="30" xfId="0" applyNumberFormat="1" applyFont="1" applyFill="1" applyBorder="1" applyAlignment="1">
      <alignment horizontal="center" vertical="center"/>
    </xf>
    <xf numFmtId="3" fontId="1" fillId="0" borderId="66" xfId="0" applyNumberFormat="1" applyFont="1" applyFill="1" applyBorder="1" applyAlignment="1">
      <alignment horizontal="center" vertical="center"/>
    </xf>
    <xf numFmtId="3" fontId="1" fillId="0" borderId="49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8" fillId="0" borderId="35" xfId="0" applyNumberFormat="1" applyFont="1" applyFill="1" applyBorder="1" applyAlignment="1">
      <alignment horizontal="left" vertical="center"/>
    </xf>
    <xf numFmtId="3" fontId="8" fillId="0" borderId="2" xfId="0" applyNumberFormat="1" applyFont="1" applyFill="1" applyBorder="1" applyAlignment="1">
      <alignment horizontal="left" vertical="center"/>
    </xf>
    <xf numFmtId="3" fontId="8" fillId="0" borderId="35" xfId="0" applyNumberFormat="1" applyFont="1" applyFill="1" applyBorder="1" applyAlignment="1">
      <alignment horizontal="center" vertical="center" wrapText="1"/>
    </xf>
    <xf numFmtId="3" fontId="139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</cellXfs>
  <cellStyles count="532">
    <cellStyle name="Normal" xfId="0"/>
    <cellStyle name="_x0001_" xfId="15"/>
    <cellStyle name="??" xfId="16"/>
    <cellStyle name="?? ?? ?????_???(????)" xfId="17"/>
    <cellStyle name="?? [0.00]_ Att. 1- Cover" xfId="18"/>
    <cellStyle name="?? [0]" xfId="19"/>
    <cellStyle name="??%U?&amp;H?_x0008_?s&#10;_x0007__x0001__x0001_" xfId="20"/>
    <cellStyle name="??&amp;O?&amp;H?_x0008__x000F__x0007_?_x0007__x0001__x0001_" xfId="21"/>
    <cellStyle name="??&amp;O?&amp;H?_x0008_??_x0007__x0001__x0001_" xfId="22"/>
    <cellStyle name="??(R)" xfId="23"/>
    <cellStyle name="???" xfId="24"/>
    <cellStyle name="?_x001D_??%U©÷u&amp;H©÷9_x0008_? s&#10;_x0007__x0001__x0001_" xfId="25"/>
    <cellStyle name="????" xfId="26"/>
    <cellStyle name="???? ??" xfId="27"/>
    <cellStyle name="???? [0.00]_laroux" xfId="28"/>
    <cellStyle name="?????" xfId="29"/>
    <cellStyle name="??????" xfId="30"/>
    <cellStyle name="????_laroux" xfId="31"/>
    <cellStyle name="????0" xfId="32"/>
    <cellStyle name="????1" xfId="33"/>
    <cellStyle name="????2" xfId="34"/>
    <cellStyle name="???[0]_?? DI" xfId="35"/>
    <cellStyle name="???_?? DI" xfId="36"/>
    <cellStyle name="???0" xfId="37"/>
    <cellStyle name="???Ø? [0.00]_NT Server " xfId="38"/>
    <cellStyle name="???Ø?_NT Server " xfId="39"/>
    <cellStyle name="??[0]_BRE" xfId="40"/>
    <cellStyle name="??_  ?  ?  " xfId="41"/>
    <cellStyle name="??A? [0]_ÿÿÿÿÿÿ_1_¢¬???¢â? " xfId="42"/>
    <cellStyle name="??A?_ÿÿÿÿÿÿ_1_¢¬???¢â? " xfId="43"/>
    <cellStyle name="?¡±¢¥?_?¨ù??¢´¢¥_¢¬???¢â? " xfId="44"/>
    <cellStyle name="?ðÇ%U?&amp;H?_x0008_?s&#10;_x0007__x0001__x0001_" xfId="45"/>
    <cellStyle name="?曹%U?&amp;H?_x0008_?s&#10;_x0007__x0001__x0001_" xfId="46"/>
    <cellStyle name="_???" xfId="47"/>
    <cellStyle name="_???(??)" xfId="48"/>
    <cellStyle name="_????" xfId="49"/>
    <cellStyle name="_????.??? ?????" xfId="50"/>
    <cellStyle name="_?????" xfId="51"/>
    <cellStyle name="_?????? " xfId="52"/>
    <cellStyle name="_??????(??)??" xfId="53"/>
    <cellStyle name="_??????(????)" xfId="54"/>
    <cellStyle name="_???????" xfId="55"/>
    <cellStyle name="_???????(??&amp;????)" xfId="56"/>
    <cellStyle name="_???????(0327)" xfId="57"/>
    <cellStyle name="_????????" xfId="58"/>
    <cellStyle name="_??????-??" xfId="59"/>
    <cellStyle name="_????????(??)" xfId="60"/>
    <cellStyle name="_????_triÕttÝnh" xfId="61"/>
    <cellStyle name="_????2?" xfId="62"/>
    <cellStyle name="_????2?(????)" xfId="63"/>
    <cellStyle name="_???0901" xfId="64"/>
    <cellStyle name="_???1016" xfId="65"/>
    <cellStyle name="_??1228" xfId="66"/>
    <cellStyle name="_??2???(1???)???" xfId="67"/>
    <cellStyle name="_2. Phu luc may moc thiet bi (moi)" xfId="68"/>
    <cellStyle name="_6.????" xfId="69"/>
    <cellStyle name="_6.계장공사" xfId="70"/>
    <cellStyle name="_8.????" xfId="71"/>
    <cellStyle name="_8.계장공사" xfId="72"/>
    <cellStyle name="_Bang Chi tieu (2)" xfId="73"/>
    <cellStyle name="_Du Toan goi 3 kem theo QD TGD 3-4-07" xfId="74"/>
    <cellStyle name="_ET_STYLE_NoName_00_" xfId="75"/>
    <cellStyle name="_KT (2)" xfId="76"/>
    <cellStyle name="_KT (2)_1" xfId="77"/>
    <cellStyle name="_KT (2)_1_2. Phu luc may moc thiet bi (moi)" xfId="78"/>
    <cellStyle name="_KT (2)_1_Mia NL-T10-2005" xfId="79"/>
    <cellStyle name="_KT (2)_1_quy luong con lai nam 2004" xfId="80"/>
    <cellStyle name="_KT (2)_2" xfId="81"/>
    <cellStyle name="_KT (2)_2. Phu luc may moc thiet bi (moi)" xfId="82"/>
    <cellStyle name="_KT (2)_2_2. Phu luc may moc thiet bi (moi)" xfId="83"/>
    <cellStyle name="_KT (2)_2_Mia NL-T10-2005" xfId="84"/>
    <cellStyle name="_KT (2)_2_quy luong con lai nam 2004" xfId="85"/>
    <cellStyle name="_KT (2)_2_TG-TH" xfId="86"/>
    <cellStyle name="_KT (2)_2_TG-TH_2. Phu luc may moc thiet bi (moi)" xfId="87"/>
    <cellStyle name="_KT (2)_2_TG-TH_Mia NL-T10-2005" xfId="88"/>
    <cellStyle name="_KT (2)_2_TG-TH_quy luong con lai nam 2004" xfId="89"/>
    <cellStyle name="_KT (2)_3" xfId="90"/>
    <cellStyle name="_KT (2)_3_TG-TH" xfId="91"/>
    <cellStyle name="_KT (2)_3_TG-TH_2. Phu luc may moc thiet bi (moi)" xfId="92"/>
    <cellStyle name="_KT (2)_3_TG-TH_Mia NL-T10-2005" xfId="93"/>
    <cellStyle name="_KT (2)_3_TG-TH_quy luong con lai nam 2004" xfId="94"/>
    <cellStyle name="_KT (2)_4" xfId="95"/>
    <cellStyle name="_KT (2)_4_2. Phu luc may moc thiet bi (moi)" xfId="96"/>
    <cellStyle name="_KT (2)_4_Mia NL-T10-2005" xfId="97"/>
    <cellStyle name="_KT (2)_4_quy luong con lai nam 2004" xfId="98"/>
    <cellStyle name="_KT (2)_4_TG-TH" xfId="99"/>
    <cellStyle name="_KT (2)_4_TG-TH_2. Phu luc may moc thiet bi (moi)" xfId="100"/>
    <cellStyle name="_KT (2)_4_TG-TH_Mia NL-T10-2005" xfId="101"/>
    <cellStyle name="_KT (2)_4_TG-TH_quy luong con lai nam 2004" xfId="102"/>
    <cellStyle name="_KT (2)_5" xfId="103"/>
    <cellStyle name="_KT (2)_5_2. Phu luc may moc thiet bi (moi)" xfId="104"/>
    <cellStyle name="_KT (2)_5_Mia NL-T10-2005" xfId="105"/>
    <cellStyle name="_KT (2)_Mia NL-T10-2005" xfId="106"/>
    <cellStyle name="_KT (2)_quy luong con lai nam 2004" xfId="107"/>
    <cellStyle name="_KT (2)_TG-TH" xfId="108"/>
    <cellStyle name="_KT_TG" xfId="109"/>
    <cellStyle name="_KT_TG_1" xfId="110"/>
    <cellStyle name="_KT_TG_1_2. Phu luc may moc thiet bi (moi)" xfId="111"/>
    <cellStyle name="_KT_TG_1_Mia NL-T10-2005" xfId="112"/>
    <cellStyle name="_KT_TG_2" xfId="113"/>
    <cellStyle name="_KT_TG_2. Phu luc may moc thiet bi (moi)" xfId="114"/>
    <cellStyle name="_KT_TG_2_2. Phu luc may moc thiet bi (moi)" xfId="115"/>
    <cellStyle name="_KT_TG_2_Mia NL-T10-2005" xfId="116"/>
    <cellStyle name="_KT_TG_2_quy luong con lai nam 2004" xfId="117"/>
    <cellStyle name="_KT_TG_3" xfId="118"/>
    <cellStyle name="_KT_TG_4" xfId="119"/>
    <cellStyle name="_KT_TG_4_2. Phu luc may moc thiet bi (moi)" xfId="120"/>
    <cellStyle name="_KT_TG_4_Mia NL-T10-2005" xfId="121"/>
    <cellStyle name="_KT_TG_4_quy luong con lai nam 2004" xfId="122"/>
    <cellStyle name="_KT_TG_Mia NL-T10-2005" xfId="123"/>
    <cellStyle name="_KT_TG_quy luong con lai nam 2004" xfId="124"/>
    <cellStyle name="_Mia NL-T10-2005" xfId="125"/>
    <cellStyle name="_quy luong con lai nam 2004" xfId="126"/>
    <cellStyle name="_TG-TH" xfId="127"/>
    <cellStyle name="_TG-TH_1" xfId="128"/>
    <cellStyle name="_TG-TH_1_2. Phu luc may moc thiet bi (moi)" xfId="129"/>
    <cellStyle name="_TG-TH_1_Mia NL-T10-2005" xfId="130"/>
    <cellStyle name="_TG-TH_2" xfId="131"/>
    <cellStyle name="_TG-TH_2_2. Phu luc may moc thiet bi (moi)" xfId="132"/>
    <cellStyle name="_TG-TH_2_Mia NL-T10-2005" xfId="133"/>
    <cellStyle name="_TG-TH_2_quy luong con lai nam 2004" xfId="134"/>
    <cellStyle name="_TG-TH_3" xfId="135"/>
    <cellStyle name="_TG-TH_3_2. Phu luc may moc thiet bi (moi)" xfId="136"/>
    <cellStyle name="_TG-TH_3_Mia NL-T10-2005" xfId="137"/>
    <cellStyle name="_TG-TH_3_quy luong con lai nam 2004" xfId="138"/>
    <cellStyle name="_TG-TH_4" xfId="139"/>
    <cellStyle name="_TG-TH_4_2. Phu luc may moc thiet bi (moi)" xfId="140"/>
    <cellStyle name="_TG-TH_4_Mia NL-T10-2005" xfId="141"/>
    <cellStyle name="_TG-TH_4_quy luong con lai nam 2004" xfId="142"/>
    <cellStyle name="_건축공사대갑내역(전체)" xfId="143"/>
    <cellStyle name="_건축공사실행내역" xfId="144"/>
    <cellStyle name="_건축대갑2차" xfId="145"/>
    <cellStyle name="_건축실행2차" xfId="146"/>
    <cellStyle name="_견적1228" xfId="147"/>
    <cellStyle name="_견적서집계" xfId="148"/>
    <cellStyle name="_계약변경2차(대덕전자)" xfId="149"/>
    <cellStyle name="_계약변경최종(대덕전자)" xfId="150"/>
    <cellStyle name="_공사가견적내역(판넬&amp;단열제외)" xfId="151"/>
    <cellStyle name="_내역서(설비)" xfId="152"/>
    <cellStyle name="_단가표" xfId="153"/>
    <cellStyle name="_대덕2차견적(1차수정)내역서" xfId="154"/>
    <cellStyle name="_미일초등.미아중 공사대비표" xfId="155"/>
    <cellStyle name="_소방전기실행내역" xfId="156"/>
    <cellStyle name="_입찰서0901" xfId="157"/>
    <cellStyle name="_입찰서1016" xfId="158"/>
    <cellStyle name="_전기공사실행(전체)내역" xfId="159"/>
    <cellStyle name="_전체공사내역서" xfId="160"/>
    <cellStyle name="_철골비교" xfId="161"/>
    <cellStyle name="_총괄공사대갑 " xfId="162"/>
    <cellStyle name="_총괄내역서" xfId="163"/>
    <cellStyle name="_총괄대갑내역서(0327)" xfId="164"/>
    <cellStyle name="_추가견적서" xfId="165"/>
    <cellStyle name="_페어견적" xfId="166"/>
    <cellStyle name="_평창하이테크-제출" xfId="167"/>
    <cellStyle name="~1" xfId="168"/>
    <cellStyle name="’Ê‰Ý [0.00]_NT Server " xfId="169"/>
    <cellStyle name="’Ê‰Ý_NT Server " xfId="170"/>
    <cellStyle name="¤@?e_TEST-1 " xfId="171"/>
    <cellStyle name="•W?_•½ŽRŠm”F¼° " xfId="172"/>
    <cellStyle name="1" xfId="173"/>
    <cellStyle name="1_2. Phu luc may moc thiet bi (moi)" xfId="174"/>
    <cellStyle name="1_Du toan moi" xfId="175"/>
    <cellStyle name="¹éºÐÀ²_±âÅ¸" xfId="176"/>
    <cellStyle name="2" xfId="177"/>
    <cellStyle name="20% - Accent1" xfId="178"/>
    <cellStyle name="20% - Accent2" xfId="179"/>
    <cellStyle name="20% - Accent3" xfId="180"/>
    <cellStyle name="20% - Accent4" xfId="181"/>
    <cellStyle name="20% - Accent5" xfId="182"/>
    <cellStyle name="20% - Accent6" xfId="183"/>
    <cellStyle name="3" xfId="184"/>
    <cellStyle name="4" xfId="185"/>
    <cellStyle name="40% - Accent1" xfId="186"/>
    <cellStyle name="40% - Accent2" xfId="187"/>
    <cellStyle name="40% - Accent3" xfId="188"/>
    <cellStyle name="40% - Accent4" xfId="189"/>
    <cellStyle name="40% - Accent5" xfId="190"/>
    <cellStyle name="40% - Accent6" xfId="191"/>
    <cellStyle name="60" xfId="192"/>
    <cellStyle name="60% - Accent1" xfId="193"/>
    <cellStyle name="60% - Accent2" xfId="194"/>
    <cellStyle name="60% - Accent3" xfId="195"/>
    <cellStyle name="60% - Accent4" xfId="196"/>
    <cellStyle name="60% - Accent5" xfId="197"/>
    <cellStyle name="60% - Accent6" xfId="198"/>
    <cellStyle name="Accent1" xfId="199"/>
    <cellStyle name="Accent2" xfId="200"/>
    <cellStyle name="Accent3" xfId="201"/>
    <cellStyle name="Accent4" xfId="202"/>
    <cellStyle name="Accent5" xfId="203"/>
    <cellStyle name="Accent6" xfId="204"/>
    <cellStyle name="ÅëÈ­ [0]_¿ì¹°Åë" xfId="205"/>
    <cellStyle name="AeE­ [0]_¼oAI¼º " xfId="206"/>
    <cellStyle name="ÅëÈ­ [0]_INQUIRY ¿µ¾÷ÃßÁø " xfId="207"/>
    <cellStyle name="AeE­ [0]_INQUIRY ¿μ¾÷AßAø " xfId="208"/>
    <cellStyle name="ÅëÈ­ [0]_laroux" xfId="209"/>
    <cellStyle name="ÅëÈ­_¿ì¹°Åë" xfId="210"/>
    <cellStyle name="AeE­_¼oAI¼º " xfId="211"/>
    <cellStyle name="ÅëÈ­_INQUIRY ¿µ¾÷ÃßÁø " xfId="212"/>
    <cellStyle name="AeE­_INQUIRY ¿μ¾÷AßAø " xfId="213"/>
    <cellStyle name="ÅëÈ­_laroux" xfId="214"/>
    <cellStyle name="æØè [0.00]_NT Server " xfId="215"/>
    <cellStyle name="æØè_NT Server " xfId="216"/>
    <cellStyle name="ALIGNMENT" xfId="217"/>
    <cellStyle name="args.style" xfId="218"/>
    <cellStyle name="ÄÞ¸¶ [0]_¿ì¹°Åë" xfId="219"/>
    <cellStyle name="AÞ¸¶ [0]_¼oAI¼º " xfId="220"/>
    <cellStyle name="ÄÞ¸¶ [0]_INQUIRY ¿µ¾÷ÃßÁø " xfId="221"/>
    <cellStyle name="AÞ¸¶ [0]_INQUIRY ¿μ¾÷AßAø " xfId="222"/>
    <cellStyle name="ÄÞ¸¶ [0]_laroux" xfId="223"/>
    <cellStyle name="ÄÞ¸¶_¿ì¹°Åë" xfId="224"/>
    <cellStyle name="AÞ¸¶_¼oAI¼º " xfId="225"/>
    <cellStyle name="ÄÞ¸¶_INQUIRY ¿µ¾÷ÃßÁø " xfId="226"/>
    <cellStyle name="AÞ¸¶_INQUIRY ¿μ¾÷AßAø " xfId="227"/>
    <cellStyle name="ÄÞ¸¶_laroux" xfId="228"/>
    <cellStyle name="AutoFormat Options" xfId="229"/>
    <cellStyle name="Bad" xfId="230"/>
    <cellStyle name="Body" xfId="231"/>
    <cellStyle name="C?AØ_  FAB AIA¤  " xfId="232"/>
    <cellStyle name="C￥AØ_  FAB AIA¤  " xfId="233"/>
    <cellStyle name="Ç¥ÁØ_´çÃÊ±¸ÀÔ»ý»ê" xfId="234"/>
    <cellStyle name="C￥AØ_¿μ¾÷CoE² " xfId="235"/>
    <cellStyle name="Ç¥ÁØ_±³°¢¼ö·®" xfId="236"/>
    <cellStyle name="C￥AØ_PERSONAL" xfId="237"/>
    <cellStyle name="Calc Currency (0)" xfId="238"/>
    <cellStyle name="Calc Currency (2)" xfId="239"/>
    <cellStyle name="Calc Percent (0)" xfId="240"/>
    <cellStyle name="Calc Percent (1)" xfId="241"/>
    <cellStyle name="Calc Percent (2)" xfId="242"/>
    <cellStyle name="Calc Units (0)" xfId="243"/>
    <cellStyle name="Calc Units (1)" xfId="244"/>
    <cellStyle name="Calc Units (2)" xfId="245"/>
    <cellStyle name="Calculation" xfId="246"/>
    <cellStyle name="category" xfId="247"/>
    <cellStyle name="Cerrency_Sheet2_XANGDAU" xfId="248"/>
    <cellStyle name="Check Cell" xfId="249"/>
    <cellStyle name="Chi phÝ kh¸c_Book1" xfId="250"/>
    <cellStyle name="ColLevel_0" xfId="251"/>
    <cellStyle name="Comma" xfId="252"/>
    <cellStyle name="Comma  - Style1" xfId="253"/>
    <cellStyle name="Comma  - Style2" xfId="254"/>
    <cellStyle name="Comma  - Style3" xfId="255"/>
    <cellStyle name="Comma  - Style4" xfId="256"/>
    <cellStyle name="Comma  - Style5" xfId="257"/>
    <cellStyle name="Comma  - Style6" xfId="258"/>
    <cellStyle name="Comma  - Style7" xfId="259"/>
    <cellStyle name="Comma  - Style8" xfId="260"/>
    <cellStyle name="Comma [0]" xfId="261"/>
    <cellStyle name="Comma [00]" xfId="262"/>
    <cellStyle name="Comma 2" xfId="263"/>
    <cellStyle name="Comma 3" xfId="264"/>
    <cellStyle name="comma zerodec" xfId="265"/>
    <cellStyle name="Comma0" xfId="266"/>
    <cellStyle name="CONTENTS" xfId="267"/>
    <cellStyle name="Copied" xfId="268"/>
    <cellStyle name="Currency" xfId="269"/>
    <cellStyle name="Currency [0]" xfId="270"/>
    <cellStyle name="Currency [00]" xfId="271"/>
    <cellStyle name="Currency0" xfId="272"/>
    <cellStyle name="Currency1" xfId="273"/>
    <cellStyle name="Date" xfId="274"/>
    <cellStyle name="Date Short" xfId="275"/>
    <cellStyle name="Dezimal [0]_NEGS" xfId="276"/>
    <cellStyle name="Dezimal_NEGS" xfId="277"/>
    <cellStyle name="Dg" xfId="278"/>
    <cellStyle name="Dgia" xfId="279"/>
    <cellStyle name="Dollar (zero dec)" xfId="280"/>
    <cellStyle name="Don gia" xfId="281"/>
    <cellStyle name="Dziesi?tny [0]_Invoices2001Slovakia" xfId="282"/>
    <cellStyle name="Dziesi?tny_Invoices2001Slovakia" xfId="283"/>
    <cellStyle name="Dziesietny [0]_Invoices2001Slovakia" xfId="284"/>
    <cellStyle name="Dziesiętny [0]_Invoices2001Slovakia" xfId="285"/>
    <cellStyle name="Dziesietny [0]_Invoices2001Slovakia_Book1" xfId="286"/>
    <cellStyle name="Dziesiętny [0]_Invoices2001Slovakia_Book1" xfId="287"/>
    <cellStyle name="Dziesietny [0]_Invoices2001Slovakia_Book1_Tong hop Cac tuyen(9-1-06)" xfId="288"/>
    <cellStyle name="Dziesiętny [0]_Invoices2001Slovakia_Book1_Tong hop Cac tuyen(9-1-06)" xfId="289"/>
    <cellStyle name="Dziesietny [0]_Invoices2001Slovakia_KL K.C mat duong" xfId="290"/>
    <cellStyle name="Dziesiętny [0]_Invoices2001Slovakia_Nhalamviec VTC(25-1-05)" xfId="291"/>
    <cellStyle name="Dziesietny [0]_Invoices2001Slovakia_TDT KHANH HOA" xfId="292"/>
    <cellStyle name="Dziesiętny [0]_Invoices2001Slovakia_TDT KHANH HOA" xfId="293"/>
    <cellStyle name="Dziesietny [0]_Invoices2001Slovakia_TDT KHANH HOA_Tong hop Cac tuyen(9-1-06)" xfId="294"/>
    <cellStyle name="Dziesiętny [0]_Invoices2001Slovakia_TDT KHANH HOA_Tong hop Cac tuyen(9-1-06)" xfId="295"/>
    <cellStyle name="Dziesietny [0]_Invoices2001Slovakia_TDT quangngai" xfId="296"/>
    <cellStyle name="Dziesiętny [0]_Invoices2001Slovakia_TDT quangngai" xfId="297"/>
    <cellStyle name="Dziesietny [0]_Invoices2001Slovakia_Tong hop Cac tuyen(9-1-06)" xfId="298"/>
    <cellStyle name="Dziesietny_Invoices2001Slovakia" xfId="299"/>
    <cellStyle name="Dziesiętny_Invoices2001Slovakia" xfId="300"/>
    <cellStyle name="Dziesietny_Invoices2001Slovakia_Book1" xfId="301"/>
    <cellStyle name="Dziesiętny_Invoices2001Slovakia_Book1" xfId="302"/>
    <cellStyle name="Dziesietny_Invoices2001Slovakia_Book1_Tong hop Cac tuyen(9-1-06)" xfId="303"/>
    <cellStyle name="Dziesiętny_Invoices2001Slovakia_Book1_Tong hop Cac tuyen(9-1-06)" xfId="304"/>
    <cellStyle name="Dziesietny_Invoices2001Slovakia_KL K.C mat duong" xfId="305"/>
    <cellStyle name="Dziesiętny_Invoices2001Slovakia_Nhalamviec VTC(25-1-05)" xfId="306"/>
    <cellStyle name="Dziesietny_Invoices2001Slovakia_TDT KHANH HOA" xfId="307"/>
    <cellStyle name="Dziesiętny_Invoices2001Slovakia_TDT KHANH HOA" xfId="308"/>
    <cellStyle name="Dziesietny_Invoices2001Slovakia_TDT KHANH HOA_Tong hop Cac tuyen(9-1-06)" xfId="309"/>
    <cellStyle name="Dziesiętny_Invoices2001Slovakia_TDT KHANH HOA_Tong hop Cac tuyen(9-1-06)" xfId="310"/>
    <cellStyle name="Dziesietny_Invoices2001Slovakia_TDT quangngai" xfId="311"/>
    <cellStyle name="Dziesiętny_Invoices2001Slovakia_TDT quangngai" xfId="312"/>
    <cellStyle name="Dziesietny_Invoices2001Slovakia_Tong hop Cac tuyen(9-1-06)" xfId="313"/>
    <cellStyle name="e" xfId="314"/>
    <cellStyle name="Enter Currency (0)" xfId="315"/>
    <cellStyle name="Enter Currency (2)" xfId="316"/>
    <cellStyle name="Enter Units (0)" xfId="317"/>
    <cellStyle name="Enter Units (1)" xfId="318"/>
    <cellStyle name="Enter Units (2)" xfId="319"/>
    <cellStyle name="Entered" xfId="320"/>
    <cellStyle name="Explanatory Text" xfId="321"/>
    <cellStyle name="ÊÝ [0.00]_NT Server " xfId="322"/>
    <cellStyle name="ÊÝ_NT Server " xfId="323"/>
    <cellStyle name="f" xfId="324"/>
    <cellStyle name="F2" xfId="325"/>
    <cellStyle name="F3" xfId="326"/>
    <cellStyle name="F4" xfId="327"/>
    <cellStyle name="F5" xfId="328"/>
    <cellStyle name="F6" xfId="329"/>
    <cellStyle name="F7" xfId="330"/>
    <cellStyle name="F8" xfId="331"/>
    <cellStyle name="Fixed" xfId="332"/>
    <cellStyle name="Followed Hyperlink" xfId="333"/>
    <cellStyle name="Good" xfId="334"/>
    <cellStyle name="Grey" xfId="335"/>
    <cellStyle name="ha" xfId="336"/>
    <cellStyle name="head" xfId="337"/>
    <cellStyle name="Head 1" xfId="338"/>
    <cellStyle name="head 1-1" xfId="339"/>
    <cellStyle name="HEAD#" xfId="340"/>
    <cellStyle name="HEAD_1" xfId="341"/>
    <cellStyle name="HEADER" xfId="342"/>
    <cellStyle name="Header1" xfId="343"/>
    <cellStyle name="Header2" xfId="344"/>
    <cellStyle name="Heading 1" xfId="345"/>
    <cellStyle name="Heading 2" xfId="346"/>
    <cellStyle name="Heading 3" xfId="347"/>
    <cellStyle name="Heading 4" xfId="348"/>
    <cellStyle name="HEADING1" xfId="349"/>
    <cellStyle name="HEADING2" xfId="350"/>
    <cellStyle name="HEADINGS" xfId="351"/>
    <cellStyle name="HEADINGSTOP" xfId="352"/>
    <cellStyle name="headoption" xfId="353"/>
    <cellStyle name="Hoa-Scholl" xfId="354"/>
    <cellStyle name="Hyperlink" xfId="355"/>
    <cellStyle name="i·0" xfId="356"/>
    <cellStyle name="Input" xfId="357"/>
    <cellStyle name="Input [yellow]" xfId="358"/>
    <cellStyle name="khanh" xfId="359"/>
    <cellStyle name="khung" xfId="360"/>
    <cellStyle name="Line" xfId="361"/>
    <cellStyle name="Link Currency (0)" xfId="362"/>
    <cellStyle name="Link Currency (2)" xfId="363"/>
    <cellStyle name="Link Units (0)" xfId="364"/>
    <cellStyle name="Link Units (1)" xfId="365"/>
    <cellStyle name="Link Units (2)" xfId="366"/>
    <cellStyle name="Linked Cell" xfId="367"/>
    <cellStyle name="Miglia - Stile1" xfId="368"/>
    <cellStyle name="Miglia - Stile2" xfId="369"/>
    <cellStyle name="Miglia - Stile3" xfId="370"/>
    <cellStyle name="Miglia - Stile4" xfId="371"/>
    <cellStyle name="Miglia - Stile5" xfId="372"/>
    <cellStyle name="Millares [0]_Well Timing" xfId="373"/>
    <cellStyle name="Millares_Well Timing" xfId="374"/>
    <cellStyle name="Milliers [0]_      " xfId="375"/>
    <cellStyle name="Milliers_      " xfId="376"/>
    <cellStyle name="Model" xfId="377"/>
    <cellStyle name="moi" xfId="378"/>
    <cellStyle name="Moneda [0]_Well Timing" xfId="379"/>
    <cellStyle name="Moneda_Well Timing" xfId="380"/>
    <cellStyle name="Monétaire [0]_      " xfId="381"/>
    <cellStyle name="Monétaire_      " xfId="382"/>
    <cellStyle name="n" xfId="383"/>
    <cellStyle name="Neutral" xfId="384"/>
    <cellStyle name="New Times Roman" xfId="385"/>
    <cellStyle name="no dec" xfId="386"/>
    <cellStyle name="Normal - Stile6" xfId="387"/>
    <cellStyle name="Normal - Stile7" xfId="388"/>
    <cellStyle name="Normal - Stile8" xfId="389"/>
    <cellStyle name="Normal - Style1" xfId="390"/>
    <cellStyle name="Normal - 유형1" xfId="391"/>
    <cellStyle name="Normal 2" xfId="392"/>
    <cellStyle name="Normal 3" xfId="393"/>
    <cellStyle name="Normal 4" xfId="394"/>
    <cellStyle name="Normal 5" xfId="395"/>
    <cellStyle name="Normal 6" xfId="396"/>
    <cellStyle name="Normal1" xfId="397"/>
    <cellStyle name="Normalny_Cennik obowiazuje od 06-08-2001 r (1)" xfId="398"/>
    <cellStyle name="Note" xfId="399"/>
    <cellStyle name="Œ…‹æØ‚è [0.00]_laroux" xfId="400"/>
    <cellStyle name="Œ…‹æØ‚è_laroux" xfId="401"/>
    <cellStyle name="oft Excel]&#13;&#10;Comment=open=/f ‚ðw’è‚·‚é‚ÆAƒ†[ƒU[’è‹`ŠÖ”‚ðŠÖ”“\‚è•t‚¯‚Ìˆê——‚É“o˜^‚·‚é‚±‚Æ‚ª‚Å‚«‚Ü‚·B&#13;&#10;Maximized" xfId="402"/>
    <cellStyle name="oft Excel]&#13;&#10;Comment=open=/f ‚ðŽw’è‚·‚é‚ÆAƒ†[ƒU[’è‹`ŠÖ”‚ðŠÖ”“\‚è•t‚¯‚Ìˆê——‚É“o˜^‚·‚é‚±‚Æ‚ª‚Å‚«‚Ü‚·B&#13;&#10;Maximized" xfId="403"/>
    <cellStyle name="Output" xfId="404"/>
    <cellStyle name="per.style" xfId="405"/>
    <cellStyle name="Percent" xfId="406"/>
    <cellStyle name="Percent [0]" xfId="407"/>
    <cellStyle name="Percent [00]" xfId="408"/>
    <cellStyle name="Percent [2]" xfId="409"/>
    <cellStyle name="PERCENTAGE" xfId="410"/>
    <cellStyle name="PrePop Currency (0)" xfId="411"/>
    <cellStyle name="PrePop Currency (2)" xfId="412"/>
    <cellStyle name="PrePop Units (0)" xfId="413"/>
    <cellStyle name="PrePop Units (1)" xfId="414"/>
    <cellStyle name="PrePop Units (2)" xfId="415"/>
    <cellStyle name="pricing" xfId="416"/>
    <cellStyle name="PSChar" xfId="417"/>
    <cellStyle name="PSHeading" xfId="418"/>
    <cellStyle name="regstoresfromspecstores" xfId="419"/>
    <cellStyle name="RevList" xfId="420"/>
    <cellStyle name="RowLevel_0" xfId="421"/>
    <cellStyle name="S—_x0008_" xfId="422"/>
    <cellStyle name="SAPBEXaggData" xfId="423"/>
    <cellStyle name="SAPBEXaggDataEmph" xfId="424"/>
    <cellStyle name="SAPBEXaggItem" xfId="425"/>
    <cellStyle name="SAPBEXchaText" xfId="426"/>
    <cellStyle name="SAPBEXexcBad7" xfId="427"/>
    <cellStyle name="SAPBEXexcBad8" xfId="428"/>
    <cellStyle name="SAPBEXexcBad9" xfId="429"/>
    <cellStyle name="SAPBEXexcCritical4" xfId="430"/>
    <cellStyle name="SAPBEXexcCritical5" xfId="431"/>
    <cellStyle name="SAPBEXexcCritical6" xfId="432"/>
    <cellStyle name="SAPBEXexcGood1" xfId="433"/>
    <cellStyle name="SAPBEXexcGood2" xfId="434"/>
    <cellStyle name="SAPBEXexcGood3" xfId="435"/>
    <cellStyle name="SAPBEXfilterDrill" xfId="436"/>
    <cellStyle name="SAPBEXfilterItem" xfId="437"/>
    <cellStyle name="SAPBEXfilterText" xfId="438"/>
    <cellStyle name="SAPBEXformats" xfId="439"/>
    <cellStyle name="SAPBEXheaderItem" xfId="440"/>
    <cellStyle name="SAPBEXheaderText" xfId="441"/>
    <cellStyle name="SAPBEXresData" xfId="442"/>
    <cellStyle name="SAPBEXresDataEmph" xfId="443"/>
    <cellStyle name="SAPBEXresItem" xfId="444"/>
    <cellStyle name="SAPBEXstdData" xfId="445"/>
    <cellStyle name="SAPBEXstdDataEmph" xfId="446"/>
    <cellStyle name="SAPBEXstdItem" xfId="447"/>
    <cellStyle name="SAPBEXtitle" xfId="448"/>
    <cellStyle name="SAPBEXundefined" xfId="449"/>
    <cellStyle name="SEC_PART" xfId="450"/>
    <cellStyle name="SHADEDSTORES" xfId="451"/>
    <cellStyle name="songuyen" xfId="452"/>
    <cellStyle name="specstores" xfId="453"/>
    <cellStyle name="Standard_Division-List (A)" xfId="454"/>
    <cellStyle name="Style 1" xfId="455"/>
    <cellStyle name="Style 10" xfId="456"/>
    <cellStyle name="Style 11" xfId="457"/>
    <cellStyle name="Style 2" xfId="458"/>
    <cellStyle name="Style 3" xfId="459"/>
    <cellStyle name="Style 4" xfId="460"/>
    <cellStyle name="Style 5" xfId="461"/>
    <cellStyle name="Style 6" xfId="462"/>
    <cellStyle name="Style 7" xfId="463"/>
    <cellStyle name="Style 8" xfId="464"/>
    <cellStyle name="Style 9" xfId="465"/>
    <cellStyle name="subhead" xfId="466"/>
    <cellStyle name="Subtotal" xfId="467"/>
    <cellStyle name="T" xfId="468"/>
    <cellStyle name="T_D toan BS 07 (29-12-2006)" xfId="469"/>
    <cellStyle name="T_Giaylamviec" xfId="470"/>
    <cellStyle name="Text Indent A" xfId="471"/>
    <cellStyle name="Text Indent B" xfId="472"/>
    <cellStyle name="Text Indent C" xfId="473"/>
    <cellStyle name="th" xfId="474"/>
    <cellStyle name="þ_x001D_ðK_x000C_Fý_x001B_&#13;9ýU_x0001_Ð_x0008_¦)_x0007__x0001__x0001_" xfId="475"/>
    <cellStyle name="Title" xfId="476"/>
    <cellStyle name="Total" xfId="477"/>
    <cellStyle name="trang" xfId="478"/>
    <cellStyle name="tt1" xfId="479"/>
    <cellStyle name="UM" xfId="480"/>
    <cellStyle name="viet" xfId="481"/>
    <cellStyle name="viet2" xfId="482"/>
    <cellStyle name="vnbo" xfId="483"/>
    <cellStyle name="vnhead1" xfId="484"/>
    <cellStyle name="vnhead2" xfId="485"/>
    <cellStyle name="vnhead3" xfId="486"/>
    <cellStyle name="vnhead4" xfId="487"/>
    <cellStyle name="vntxt1" xfId="488"/>
    <cellStyle name="vntxt2" xfId="489"/>
    <cellStyle name="W?_½RmF¼° " xfId="490"/>
    <cellStyle name="Walutowy [0]_Invoices2001Slovakia" xfId="491"/>
    <cellStyle name="Walutowy_Invoices2001Slovakia" xfId="492"/>
    <cellStyle name="Warning Text" xfId="493"/>
    <cellStyle name="xuan" xfId="494"/>
    <cellStyle name="고정소숫점" xfId="495"/>
    <cellStyle name="고정출력1" xfId="496"/>
    <cellStyle name="고정출력2" xfId="497"/>
    <cellStyle name="글꼴" xfId="498"/>
    <cellStyle name="날짜" xfId="499"/>
    <cellStyle name="달러" xfId="500"/>
    <cellStyle name="뒤에 오는 하이퍼링크_견적서(소화설비)" xfId="501"/>
    <cellStyle name="똿떓죶Ø괻 [0.00]_NT Server " xfId="502"/>
    <cellStyle name="똿떓죶Ø괻_NT Server " xfId="503"/>
    <cellStyle name="똿뗦먛귟 [0.00]_laroux" xfId="504"/>
    <cellStyle name="똿뗦먛귟_laroux" xfId="505"/>
    <cellStyle name="묮뎋 [0.00]_NT Server " xfId="506"/>
    <cellStyle name="묮뎋_NT Server " xfId="507"/>
    <cellStyle name="믅됞 [0.00]_laroux" xfId="508"/>
    <cellStyle name="믅됞_laroux" xfId="509"/>
    <cellStyle name="백분율_95" xfId="510"/>
    <cellStyle name="분수" xfId="511"/>
    <cellStyle name="뷭?_1234@PC" xfId="512"/>
    <cellStyle name="숫자(R)" xfId="513"/>
    <cellStyle name="안건회계법인" xfId="514"/>
    <cellStyle name="자리수" xfId="515"/>
    <cellStyle name="자리수0" xfId="516"/>
    <cellStyle name="一般_00Q3902REV.1" xfId="517"/>
    <cellStyle name="지정되지 않음" xfId="518"/>
    <cellStyle name="千分位[0]_00Q3902REV.1" xfId="519"/>
    <cellStyle name="千分位_00Q3902REV.1" xfId="520"/>
    <cellStyle name="콤마 [ - 유형1" xfId="521"/>
    <cellStyle name="콤마 [ - 유형2" xfId="522"/>
    <cellStyle name="콤마 [ - 유형3" xfId="523"/>
    <cellStyle name="콤마 [ - 유형4" xfId="524"/>
    <cellStyle name="콤마 [ - 유형5" xfId="525"/>
    <cellStyle name="콤마 [ - 유형6" xfId="526"/>
    <cellStyle name="콤마 [ - 유형7" xfId="527"/>
    <cellStyle name="콤마 [ - 유형8" xfId="528"/>
    <cellStyle name="콤마 [0]_  종  합  " xfId="529"/>
    <cellStyle name="콤마_  종  합  " xfId="530"/>
    <cellStyle name="통화 [0]_1202" xfId="531"/>
    <cellStyle name="통화_1202" xfId="532"/>
    <cellStyle name="퍼센트" xfId="533"/>
    <cellStyle name="표준_(정보부문)월별인원계획" xfId="534"/>
    <cellStyle name="합산" xfId="535"/>
    <cellStyle name="허윤정" xfId="536"/>
    <cellStyle name="화폐기호" xfId="537"/>
    <cellStyle name="화폐기호0" xfId="538"/>
    <cellStyle name="標準_Akia(F）-8" xfId="539"/>
    <cellStyle name="貨幣 [0]_00Q3902REV.1" xfId="540"/>
    <cellStyle name="貨幣[0]_BRE" xfId="541"/>
    <cellStyle name="貨幣_00Q3902REV.1" xfId="542"/>
    <cellStyle name=" [0.00]_ Att. 1- Cover" xfId="543"/>
    <cellStyle name="_ Att. 1- Cover" xfId="544"/>
    <cellStyle name="?_ Att. 1- Cover" xfId="5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106"/>
  <sheetViews>
    <sheetView tabSelected="1" zoomScale="115" zoomScaleNormal="115" workbookViewId="0" topLeftCell="A4">
      <pane xSplit="3" ySplit="6" topLeftCell="D10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A32" sqref="A32"/>
    </sheetView>
  </sheetViews>
  <sheetFormatPr defaultColWidth="7.99609375" defaultRowHeight="15"/>
  <cols>
    <col min="1" max="1" width="48.21484375" style="5" customWidth="1"/>
    <col min="2" max="2" width="4.4453125" style="2" customWidth="1"/>
    <col min="3" max="3" width="6.99609375" style="2" customWidth="1"/>
    <col min="4" max="4" width="12.77734375" style="187" customWidth="1"/>
    <col min="5" max="7" width="11.88671875" style="2" customWidth="1"/>
    <col min="8" max="209" width="7.99609375" style="5" bestFit="1" customWidth="1"/>
    <col min="210" max="16384" width="7.99609375" style="5" customWidth="1"/>
  </cols>
  <sheetData>
    <row r="1" spans="1:210" ht="15.75" customHeight="1">
      <c r="A1" s="1" t="s">
        <v>552</v>
      </c>
      <c r="C1" s="359" t="s">
        <v>547</v>
      </c>
      <c r="D1" s="359"/>
      <c r="E1" s="359"/>
      <c r="F1" s="219"/>
      <c r="G1" s="21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</row>
    <row r="2" spans="1:210" ht="12.75" customHeight="1">
      <c r="A2" s="6" t="s">
        <v>553</v>
      </c>
      <c r="C2" s="360" t="s">
        <v>593</v>
      </c>
      <c r="D2" s="360"/>
      <c r="E2" s="360"/>
      <c r="F2" s="220"/>
      <c r="G2" s="220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</row>
    <row r="3" spans="1:210" ht="19.5" customHeight="1">
      <c r="A3" s="38" t="s">
        <v>523</v>
      </c>
      <c r="C3" s="361" t="s">
        <v>594</v>
      </c>
      <c r="D3" s="361"/>
      <c r="E3" s="361"/>
      <c r="F3" s="221"/>
      <c r="G3" s="22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</row>
    <row r="4" spans="1:210" ht="27.75" customHeight="1">
      <c r="A4" s="358" t="s">
        <v>545</v>
      </c>
      <c r="B4" s="358"/>
      <c r="C4" s="358"/>
      <c r="D4" s="358"/>
      <c r="E4" s="358"/>
      <c r="F4" s="254"/>
      <c r="G4" s="25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</row>
    <row r="5" spans="1:210" ht="15" customHeight="1">
      <c r="A5" s="349" t="s">
        <v>621</v>
      </c>
      <c r="B5" s="349"/>
      <c r="C5" s="349"/>
      <c r="D5" s="349"/>
      <c r="E5" s="349"/>
      <c r="F5" s="349"/>
      <c r="G5" s="34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</row>
    <row r="6" spans="1:209" ht="15" customHeight="1" thickBot="1">
      <c r="A6" s="7"/>
      <c r="B6" s="8"/>
      <c r="C6" s="8"/>
      <c r="D6" s="52"/>
      <c r="E6" s="9" t="s">
        <v>555</v>
      </c>
      <c r="F6" s="9"/>
      <c r="G6" s="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</row>
    <row r="7" spans="1:207" s="193" customFormat="1" ht="25.5" customHeight="1">
      <c r="A7" s="354" t="s">
        <v>556</v>
      </c>
      <c r="B7" s="356" t="s">
        <v>557</v>
      </c>
      <c r="C7" s="356" t="s">
        <v>558</v>
      </c>
      <c r="D7" s="350" t="s">
        <v>706</v>
      </c>
      <c r="E7" s="352" t="s">
        <v>707</v>
      </c>
      <c r="F7" s="350" t="s">
        <v>706</v>
      </c>
      <c r="G7" s="352" t="s">
        <v>707</v>
      </c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</row>
    <row r="8" spans="1:207" s="193" customFormat="1" ht="8.25" customHeight="1" thickBot="1">
      <c r="A8" s="355"/>
      <c r="B8" s="357"/>
      <c r="C8" s="357"/>
      <c r="D8" s="351"/>
      <c r="E8" s="353"/>
      <c r="F8" s="351"/>
      <c r="G8" s="353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</row>
    <row r="9" spans="1:207" s="29" customFormat="1" ht="12.75" customHeight="1" thickBot="1">
      <c r="A9" s="233">
        <v>1</v>
      </c>
      <c r="B9" s="234">
        <v>2</v>
      </c>
      <c r="C9" s="234">
        <v>3</v>
      </c>
      <c r="D9" s="203">
        <v>4</v>
      </c>
      <c r="E9" s="235">
        <v>5</v>
      </c>
      <c r="F9" s="203">
        <v>6</v>
      </c>
      <c r="G9" s="235">
        <v>7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</row>
    <row r="10" spans="1:207" ht="15" customHeight="1">
      <c r="A10" s="229" t="s">
        <v>559</v>
      </c>
      <c r="B10" s="230">
        <v>1</v>
      </c>
      <c r="C10" s="231" t="s">
        <v>560</v>
      </c>
      <c r="D10" s="236">
        <v>6228472922</v>
      </c>
      <c r="E10" s="232">
        <v>3950247300</v>
      </c>
      <c r="F10" s="236">
        <v>6228472922</v>
      </c>
      <c r="G10" s="232">
        <v>3950247300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</row>
    <row r="11" spans="1:207" ht="15" customHeight="1">
      <c r="A11" s="35" t="s">
        <v>561</v>
      </c>
      <c r="B11" s="194">
        <v>2</v>
      </c>
      <c r="C11" s="36"/>
      <c r="D11" s="237">
        <v>0</v>
      </c>
      <c r="E11" s="37">
        <v>0</v>
      </c>
      <c r="F11" s="237">
        <v>0</v>
      </c>
      <c r="G11" s="37"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</row>
    <row r="12" spans="1:207" ht="15" customHeight="1">
      <c r="A12" s="35" t="s">
        <v>562</v>
      </c>
      <c r="B12" s="36">
        <v>10</v>
      </c>
      <c r="C12" s="31"/>
      <c r="D12" s="223">
        <f>D10-D11</f>
        <v>6228472922</v>
      </c>
      <c r="E12" s="226">
        <f>E10-E11</f>
        <v>3950247300</v>
      </c>
      <c r="F12" s="223">
        <f>F10-F11</f>
        <v>6228472922</v>
      </c>
      <c r="G12" s="226">
        <f>G10-G11</f>
        <v>3950247300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</row>
    <row r="13" spans="1:207" ht="15" customHeight="1">
      <c r="A13" s="35" t="s">
        <v>563</v>
      </c>
      <c r="B13" s="36">
        <v>11</v>
      </c>
      <c r="C13" s="36" t="s">
        <v>564</v>
      </c>
      <c r="D13" s="238">
        <v>1461543258</v>
      </c>
      <c r="E13" s="222">
        <v>1419685959</v>
      </c>
      <c r="F13" s="238">
        <v>1461543258</v>
      </c>
      <c r="G13" s="222">
        <v>1419685959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</row>
    <row r="14" spans="1:207" s="39" customFormat="1" ht="15" customHeight="1">
      <c r="A14" s="35" t="s">
        <v>565</v>
      </c>
      <c r="B14" s="36">
        <v>20</v>
      </c>
      <c r="C14" s="36"/>
      <c r="D14" s="223">
        <f>D12-D13</f>
        <v>4766929664</v>
      </c>
      <c r="E14" s="226">
        <f>E12-E13</f>
        <v>2530561341</v>
      </c>
      <c r="F14" s="223">
        <f>F12-F13</f>
        <v>4766929664</v>
      </c>
      <c r="G14" s="226">
        <f>G12-G13</f>
        <v>2530561341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</row>
    <row r="15" spans="1:207" ht="15" customHeight="1">
      <c r="A15" s="35" t="s">
        <v>566</v>
      </c>
      <c r="B15" s="36">
        <v>21</v>
      </c>
      <c r="C15" s="36" t="s">
        <v>567</v>
      </c>
      <c r="D15" s="238">
        <v>1991886753</v>
      </c>
      <c r="E15" s="222">
        <v>1208815539</v>
      </c>
      <c r="F15" s="238">
        <v>1991886753</v>
      </c>
      <c r="G15" s="222">
        <v>1208815539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</row>
    <row r="16" spans="1:207" ht="15" customHeight="1">
      <c r="A16" s="35" t="s">
        <v>568</v>
      </c>
      <c r="B16" s="36">
        <v>22</v>
      </c>
      <c r="C16" s="36" t="s">
        <v>569</v>
      </c>
      <c r="D16" s="238">
        <v>952114961</v>
      </c>
      <c r="E16" s="222">
        <v>60841025</v>
      </c>
      <c r="F16" s="238">
        <v>952114961</v>
      </c>
      <c r="G16" s="222">
        <v>60841025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</row>
    <row r="17" spans="1:207" ht="15" customHeight="1">
      <c r="A17" s="30" t="s">
        <v>570</v>
      </c>
      <c r="B17" s="31">
        <v>23</v>
      </c>
      <c r="C17" s="31"/>
      <c r="D17" s="238">
        <f>33259520+50104257+6027778</f>
        <v>89391555</v>
      </c>
      <c r="E17" s="222">
        <v>0</v>
      </c>
      <c r="F17" s="238">
        <f>33259520+50104257+6027778</f>
        <v>89391555</v>
      </c>
      <c r="G17" s="222"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</row>
    <row r="18" spans="1:207" ht="15" customHeight="1">
      <c r="A18" s="195" t="s">
        <v>571</v>
      </c>
      <c r="B18" s="36">
        <v>24</v>
      </c>
      <c r="C18" s="36"/>
      <c r="D18" s="237">
        <v>0</v>
      </c>
      <c r="E18" s="37">
        <v>0</v>
      </c>
      <c r="F18" s="237">
        <v>0</v>
      </c>
      <c r="G18" s="37"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</row>
    <row r="19" spans="1:207" ht="15" customHeight="1">
      <c r="A19" s="35" t="s">
        <v>572</v>
      </c>
      <c r="B19" s="36">
        <v>25</v>
      </c>
      <c r="C19" s="36"/>
      <c r="D19" s="238">
        <v>889649418</v>
      </c>
      <c r="E19" s="222">
        <v>684800022</v>
      </c>
      <c r="F19" s="238">
        <v>889649418</v>
      </c>
      <c r="G19" s="222">
        <v>684800022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</row>
    <row r="20" spans="1:207" ht="15" customHeight="1">
      <c r="A20" s="35" t="s">
        <v>573</v>
      </c>
      <c r="B20" s="36">
        <v>30</v>
      </c>
      <c r="C20" s="36"/>
      <c r="D20" s="223">
        <f>D14+(D15-D16)-(D18+D19)</f>
        <v>4917052038</v>
      </c>
      <c r="E20" s="226">
        <f>E14+(E15-E16)-(E18+E19)</f>
        <v>2993735833</v>
      </c>
      <c r="F20" s="223">
        <f>F14+(F15-F16)-(F18+F19)</f>
        <v>4917052038</v>
      </c>
      <c r="G20" s="226">
        <f>G14+(G15-G16)-(G18+G19)</f>
        <v>2993735833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</row>
    <row r="21" spans="1:207" ht="15" customHeight="1">
      <c r="A21" s="35" t="s">
        <v>574</v>
      </c>
      <c r="B21" s="36"/>
      <c r="C21" s="36"/>
      <c r="D21" s="237"/>
      <c r="E21" s="37"/>
      <c r="F21" s="237"/>
      <c r="G21" s="3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</row>
    <row r="22" spans="1:207" s="39" customFormat="1" ht="15" customHeight="1">
      <c r="A22" s="35" t="s">
        <v>575</v>
      </c>
      <c r="B22" s="36">
        <v>31</v>
      </c>
      <c r="C22" s="36"/>
      <c r="D22" s="238">
        <v>71818182</v>
      </c>
      <c r="E22" s="222">
        <v>91618487</v>
      </c>
      <c r="F22" s="238">
        <v>71818182</v>
      </c>
      <c r="G22" s="222">
        <v>91618487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</row>
    <row r="23" spans="1:207" s="39" customFormat="1" ht="15" customHeight="1">
      <c r="A23" s="35" t="s">
        <v>576</v>
      </c>
      <c r="B23" s="36">
        <v>32</v>
      </c>
      <c r="C23" s="36"/>
      <c r="D23" s="238">
        <v>45622216</v>
      </c>
      <c r="E23" s="222">
        <v>75091007</v>
      </c>
      <c r="F23" s="238">
        <v>45622216</v>
      </c>
      <c r="G23" s="222">
        <v>75091007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</row>
    <row r="24" spans="1:207" ht="15" customHeight="1">
      <c r="A24" s="35" t="s">
        <v>577</v>
      </c>
      <c r="B24" s="36">
        <v>40</v>
      </c>
      <c r="C24" s="36"/>
      <c r="D24" s="223">
        <f>D22-D23</f>
        <v>26195966</v>
      </c>
      <c r="E24" s="226">
        <f>E22-E23</f>
        <v>16527480</v>
      </c>
      <c r="F24" s="223">
        <f>F22-F23</f>
        <v>26195966</v>
      </c>
      <c r="G24" s="226">
        <f>G22-G23</f>
        <v>16527480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</row>
    <row r="25" spans="1:207" s="39" customFormat="1" ht="15" customHeight="1">
      <c r="A25" s="35" t="s">
        <v>578</v>
      </c>
      <c r="B25" s="36">
        <v>50</v>
      </c>
      <c r="C25" s="36"/>
      <c r="D25" s="223">
        <f>D20+D24</f>
        <v>4943248004</v>
      </c>
      <c r="E25" s="226">
        <f>E20+E24</f>
        <v>3010263313</v>
      </c>
      <c r="F25" s="223">
        <f>F20+F24</f>
        <v>4943248004</v>
      </c>
      <c r="G25" s="226">
        <f>G20+G24</f>
        <v>3010263313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</row>
    <row r="26" spans="1:207" s="39" customFormat="1" ht="15" customHeight="1">
      <c r="A26" s="35" t="s">
        <v>579</v>
      </c>
      <c r="B26" s="36">
        <v>51</v>
      </c>
      <c r="C26" s="36" t="s">
        <v>580</v>
      </c>
      <c r="D26" s="238">
        <v>204685577</v>
      </c>
      <c r="E26" s="222">
        <v>115511288</v>
      </c>
      <c r="F26" s="238">
        <v>204685577</v>
      </c>
      <c r="G26" s="222">
        <v>115511288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</row>
    <row r="27" spans="1:207" ht="15" customHeight="1">
      <c r="A27" s="35" t="s">
        <v>581</v>
      </c>
      <c r="B27" s="36">
        <v>52</v>
      </c>
      <c r="C27" s="36" t="s">
        <v>582</v>
      </c>
      <c r="D27" s="237">
        <v>0</v>
      </c>
      <c r="E27" s="37">
        <v>0</v>
      </c>
      <c r="F27" s="237">
        <v>0</v>
      </c>
      <c r="G27" s="37"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</row>
    <row r="28" spans="1:207" ht="15" customHeight="1">
      <c r="A28" s="35" t="s">
        <v>583</v>
      </c>
      <c r="B28" s="36">
        <v>60</v>
      </c>
      <c r="C28" s="36"/>
      <c r="D28" s="224">
        <f>D25-D26-D27</f>
        <v>4738562427</v>
      </c>
      <c r="E28" s="227">
        <f>E25-E26-E27</f>
        <v>2894752025</v>
      </c>
      <c r="F28" s="224">
        <f>F25-F26-F27</f>
        <v>4738562427</v>
      </c>
      <c r="G28" s="227">
        <f>G25-G26-G27</f>
        <v>2894752025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</row>
    <row r="29" spans="1:207" ht="15" customHeight="1" thickBot="1">
      <c r="A29" s="196" t="s">
        <v>584</v>
      </c>
      <c r="B29" s="197">
        <v>70</v>
      </c>
      <c r="C29" s="197"/>
      <c r="D29" s="225">
        <f>D28/(3528500-140500)</f>
        <v>1398.6311768004723</v>
      </c>
      <c r="E29" s="228">
        <f>E28/3528500</f>
        <v>820.391674932691</v>
      </c>
      <c r="F29" s="225">
        <f>F28/(3528500-140500)</f>
        <v>1398.6311768004723</v>
      </c>
      <c r="G29" s="228">
        <f>G28/3528500</f>
        <v>820.391674932691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</row>
    <row r="30" spans="1:208" ht="16.5" customHeight="1">
      <c r="A30" s="68" t="s">
        <v>585</v>
      </c>
      <c r="B30" s="198"/>
      <c r="C30" s="198"/>
      <c r="D30" s="199"/>
      <c r="E30" s="198"/>
      <c r="F30" s="126"/>
      <c r="G30" s="12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65"/>
      <c r="GZ30" s="4"/>
    </row>
    <row r="31" spans="1:210" ht="15" customHeight="1">
      <c r="A31" s="76"/>
      <c r="B31" s="76"/>
      <c r="C31" s="8"/>
      <c r="D31" s="363"/>
      <c r="E31" s="363"/>
      <c r="F31" s="188"/>
      <c r="G31" s="18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</row>
    <row r="32" spans="1:7" s="50" customFormat="1" ht="15" customHeight="1">
      <c r="A32" s="4"/>
      <c r="B32" s="4"/>
      <c r="C32" s="4"/>
      <c r="D32" s="363" t="s">
        <v>622</v>
      </c>
      <c r="E32" s="363"/>
      <c r="F32" s="363"/>
      <c r="G32" s="363"/>
    </row>
    <row r="33" spans="1:7" ht="15" customHeight="1">
      <c r="A33" s="1" t="s">
        <v>37</v>
      </c>
      <c r="B33" s="38"/>
      <c r="C33" s="38"/>
      <c r="D33" s="359" t="s">
        <v>587</v>
      </c>
      <c r="E33" s="359"/>
      <c r="F33" s="359"/>
      <c r="G33" s="359"/>
    </row>
    <row r="34" spans="1:7" s="21" customFormat="1" ht="15" customHeight="1">
      <c r="A34" s="19" t="s">
        <v>38</v>
      </c>
      <c r="B34" s="19"/>
      <c r="C34" s="19"/>
      <c r="D34" s="362" t="s">
        <v>732</v>
      </c>
      <c r="E34" s="362"/>
      <c r="F34" s="362"/>
      <c r="G34" s="362"/>
    </row>
    <row r="35" spans="1:7" ht="15" customHeight="1">
      <c r="A35" s="4"/>
      <c r="B35" s="4"/>
      <c r="C35" s="4"/>
      <c r="D35" s="4"/>
      <c r="E35" s="4"/>
      <c r="F35" s="4"/>
      <c r="G35" s="4"/>
    </row>
    <row r="36" spans="1:7" ht="15" customHeight="1">
      <c r="A36" s="49"/>
      <c r="B36" s="49"/>
      <c r="C36" s="49"/>
      <c r="D36" s="49"/>
      <c r="E36" s="51"/>
      <c r="F36" s="51"/>
      <c r="G36" s="51"/>
    </row>
    <row r="37" spans="1:7" ht="15" customHeight="1">
      <c r="A37" s="4"/>
      <c r="B37" s="4"/>
      <c r="C37" s="4"/>
      <c r="D37" s="4"/>
      <c r="E37" s="4"/>
      <c r="F37" s="4"/>
      <c r="G37" s="4"/>
    </row>
    <row r="38" spans="1:7" ht="15" customHeight="1">
      <c r="A38" s="4" t="s">
        <v>39</v>
      </c>
      <c r="B38" s="4"/>
      <c r="C38" s="4"/>
      <c r="D38" s="364"/>
      <c r="E38" s="364"/>
      <c r="F38" s="8"/>
      <c r="G38" s="8"/>
    </row>
    <row r="39" spans="2:7" ht="15" customHeight="1">
      <c r="B39" s="5"/>
      <c r="C39" s="5"/>
      <c r="D39" s="5"/>
      <c r="E39" s="5"/>
      <c r="F39" s="5"/>
      <c r="G39" s="5"/>
    </row>
    <row r="40" spans="1:210" ht="12.75" customHeight="1">
      <c r="A40" s="3"/>
      <c r="B40" s="8"/>
      <c r="C40" s="8"/>
      <c r="D40" s="52"/>
      <c r="E40" s="8"/>
      <c r="F40" s="8"/>
      <c r="G40" s="8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</row>
    <row r="41" spans="1:210" ht="12.75" customHeight="1">
      <c r="A41" s="3"/>
      <c r="B41" s="8"/>
      <c r="C41" s="8"/>
      <c r="D41" s="52"/>
      <c r="E41" s="8"/>
      <c r="F41" s="8"/>
      <c r="G41" s="8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</row>
    <row r="42" spans="1:210" ht="12.75" customHeight="1">
      <c r="A42" s="3"/>
      <c r="B42" s="8"/>
      <c r="C42" s="8"/>
      <c r="D42" s="52"/>
      <c r="E42" s="8"/>
      <c r="F42" s="8"/>
      <c r="G42" s="8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</row>
    <row r="43" spans="1:210" ht="12.75" customHeight="1">
      <c r="A43" s="3"/>
      <c r="B43" s="8"/>
      <c r="C43" s="8"/>
      <c r="D43" s="52"/>
      <c r="E43" s="8"/>
      <c r="F43" s="8"/>
      <c r="G43" s="8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</row>
    <row r="44" spans="1:210" ht="12.75" customHeight="1">
      <c r="A44" s="3"/>
      <c r="B44" s="8"/>
      <c r="C44" s="8"/>
      <c r="D44" s="52"/>
      <c r="E44" s="8"/>
      <c r="F44" s="8"/>
      <c r="G44" s="8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</row>
    <row r="45" spans="1:210" ht="12.75" customHeight="1">
      <c r="A45" s="3"/>
      <c r="B45" s="8"/>
      <c r="C45" s="8"/>
      <c r="D45" s="52"/>
      <c r="E45" s="8"/>
      <c r="F45" s="8"/>
      <c r="G45" s="8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</row>
    <row r="46" spans="1:210" ht="12.75" customHeight="1">
      <c r="A46" s="3"/>
      <c r="B46" s="8"/>
      <c r="C46" s="8"/>
      <c r="D46" s="52"/>
      <c r="E46" s="8"/>
      <c r="F46" s="8"/>
      <c r="G46" s="8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</row>
    <row r="47" spans="1:210" ht="12.75" customHeight="1">
      <c r="A47" s="3"/>
      <c r="B47" s="8"/>
      <c r="C47" s="8"/>
      <c r="D47" s="52"/>
      <c r="E47" s="8"/>
      <c r="F47" s="8"/>
      <c r="G47" s="8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</row>
    <row r="48" spans="1:210" ht="12.75" customHeight="1">
      <c r="A48" s="3"/>
      <c r="B48" s="8"/>
      <c r="C48" s="8"/>
      <c r="D48" s="52"/>
      <c r="E48" s="8"/>
      <c r="F48" s="8"/>
      <c r="G48" s="8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</row>
    <row r="49" spans="1:210" ht="12.75" customHeight="1">
      <c r="A49" s="3"/>
      <c r="B49" s="8"/>
      <c r="C49" s="8"/>
      <c r="D49" s="52"/>
      <c r="E49" s="8"/>
      <c r="F49" s="8"/>
      <c r="G49" s="8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</row>
    <row r="50" spans="1:210" ht="12.75" customHeight="1">
      <c r="A50" s="3"/>
      <c r="B50" s="8"/>
      <c r="C50" s="8"/>
      <c r="D50" s="52"/>
      <c r="E50" s="8"/>
      <c r="F50" s="8"/>
      <c r="G50" s="8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</row>
    <row r="51" spans="1:210" ht="12.75" customHeight="1">
      <c r="A51" s="3"/>
      <c r="B51" s="8"/>
      <c r="C51" s="8"/>
      <c r="D51" s="52"/>
      <c r="E51" s="8"/>
      <c r="F51" s="8"/>
      <c r="G51" s="8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</row>
    <row r="52" spans="1:210" ht="12.75" customHeight="1">
      <c r="A52" s="4"/>
      <c r="B52" s="8"/>
      <c r="C52" s="8"/>
      <c r="D52" s="52"/>
      <c r="E52" s="8"/>
      <c r="F52" s="8"/>
      <c r="G52" s="8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</row>
    <row r="53" spans="1:210" ht="12.75" customHeight="1">
      <c r="A53" s="4"/>
      <c r="B53" s="8"/>
      <c r="C53" s="8"/>
      <c r="D53" s="52"/>
      <c r="E53" s="8"/>
      <c r="F53" s="8"/>
      <c r="G53" s="8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</row>
    <row r="54" spans="1:210" ht="12.75" customHeight="1">
      <c r="A54" s="4"/>
      <c r="B54" s="8"/>
      <c r="C54" s="8"/>
      <c r="D54" s="52"/>
      <c r="E54" s="8"/>
      <c r="F54" s="8"/>
      <c r="G54" s="8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</row>
    <row r="55" spans="1:210" ht="12.75" customHeight="1">
      <c r="A55" s="4"/>
      <c r="B55" s="8"/>
      <c r="C55" s="8"/>
      <c r="D55" s="52"/>
      <c r="E55" s="8"/>
      <c r="F55" s="8"/>
      <c r="G55" s="8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</row>
    <row r="56" spans="1:210" ht="12.75" customHeight="1">
      <c r="A56" s="4"/>
      <c r="B56" s="8"/>
      <c r="C56" s="8"/>
      <c r="D56" s="52"/>
      <c r="E56" s="8"/>
      <c r="F56" s="8"/>
      <c r="G56" s="8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</row>
    <row r="57" spans="1:210" ht="12.75" customHeight="1">
      <c r="A57" s="4"/>
      <c r="B57" s="8"/>
      <c r="C57" s="8"/>
      <c r="D57" s="52"/>
      <c r="E57" s="8"/>
      <c r="F57" s="8"/>
      <c r="G57" s="8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</row>
    <row r="58" spans="1:210" ht="12.75" customHeight="1">
      <c r="A58" s="4"/>
      <c r="B58" s="8"/>
      <c r="C58" s="8"/>
      <c r="D58" s="52"/>
      <c r="E58" s="8"/>
      <c r="F58" s="8"/>
      <c r="G58" s="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</row>
    <row r="59" spans="1:210" ht="12.75" customHeight="1">
      <c r="A59" s="4"/>
      <c r="B59" s="8"/>
      <c r="C59" s="8"/>
      <c r="D59" s="52"/>
      <c r="E59" s="8"/>
      <c r="F59" s="8"/>
      <c r="G59" s="8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</row>
    <row r="60" spans="1:210" ht="12.75" customHeight="1">
      <c r="A60" s="4"/>
      <c r="B60" s="8"/>
      <c r="C60" s="8"/>
      <c r="D60" s="52"/>
      <c r="E60" s="8"/>
      <c r="F60" s="8"/>
      <c r="G60" s="8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</row>
    <row r="61" spans="1:210" ht="12.75" customHeight="1">
      <c r="A61" s="4"/>
      <c r="B61" s="8"/>
      <c r="C61" s="8"/>
      <c r="D61" s="52"/>
      <c r="E61" s="8"/>
      <c r="F61" s="8"/>
      <c r="G61" s="8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</row>
    <row r="62" spans="1:210" ht="12.75" customHeight="1">
      <c r="A62" s="4"/>
      <c r="B62" s="8"/>
      <c r="C62" s="8"/>
      <c r="D62" s="52"/>
      <c r="E62" s="8"/>
      <c r="F62" s="8"/>
      <c r="G62" s="8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</row>
    <row r="63" spans="1:210" ht="12.75" customHeight="1">
      <c r="A63" s="4"/>
      <c r="B63" s="8"/>
      <c r="C63" s="8"/>
      <c r="D63" s="52"/>
      <c r="E63" s="8"/>
      <c r="F63" s="8"/>
      <c r="G63" s="8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</row>
    <row r="64" spans="1:210" ht="12.75" customHeight="1">
      <c r="A64" s="4"/>
      <c r="B64" s="8"/>
      <c r="C64" s="8"/>
      <c r="D64" s="52"/>
      <c r="E64" s="8"/>
      <c r="F64" s="8"/>
      <c r="G64" s="8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</row>
    <row r="65" spans="1:210" ht="12.75" customHeight="1">
      <c r="A65" s="4"/>
      <c r="B65" s="8"/>
      <c r="C65" s="8"/>
      <c r="D65" s="52"/>
      <c r="E65" s="8"/>
      <c r="F65" s="8"/>
      <c r="G65" s="8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</row>
    <row r="66" spans="1:210" ht="12.75" customHeight="1">
      <c r="A66" s="4"/>
      <c r="B66" s="8"/>
      <c r="C66" s="8"/>
      <c r="D66" s="52"/>
      <c r="E66" s="8"/>
      <c r="F66" s="8"/>
      <c r="G66" s="8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</row>
    <row r="67" spans="1:210" ht="12.75" customHeight="1">
      <c r="A67" s="4"/>
      <c r="B67" s="8"/>
      <c r="C67" s="8"/>
      <c r="D67" s="52"/>
      <c r="E67" s="8"/>
      <c r="F67" s="8"/>
      <c r="G67" s="8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</row>
    <row r="68" spans="1:210" ht="12.75" customHeight="1">
      <c r="A68" s="4"/>
      <c r="B68" s="8"/>
      <c r="C68" s="8"/>
      <c r="D68" s="52"/>
      <c r="E68" s="8"/>
      <c r="F68" s="8"/>
      <c r="G68" s="8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</row>
    <row r="69" spans="1:210" ht="12.75" customHeight="1">
      <c r="A69" s="4"/>
      <c r="B69" s="8"/>
      <c r="C69" s="8"/>
      <c r="D69" s="52"/>
      <c r="E69" s="8"/>
      <c r="F69" s="8"/>
      <c r="G69" s="8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</row>
    <row r="70" spans="1:210" ht="12.75" customHeight="1">
      <c r="A70" s="4"/>
      <c r="B70" s="8"/>
      <c r="C70" s="8"/>
      <c r="D70" s="52"/>
      <c r="E70" s="8"/>
      <c r="F70" s="8"/>
      <c r="G70" s="8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</row>
    <row r="71" spans="1:210" ht="12.75" customHeight="1">
      <c r="A71" s="4"/>
      <c r="B71" s="8"/>
      <c r="C71" s="8"/>
      <c r="D71" s="52"/>
      <c r="E71" s="8"/>
      <c r="F71" s="8"/>
      <c r="G71" s="8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</row>
    <row r="72" spans="1:210" ht="12.75" customHeight="1">
      <c r="A72" s="4"/>
      <c r="B72" s="8"/>
      <c r="C72" s="8"/>
      <c r="D72" s="52"/>
      <c r="E72" s="8"/>
      <c r="F72" s="8"/>
      <c r="G72" s="8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</row>
    <row r="73" spans="1:210" ht="12.75" customHeight="1">
      <c r="A73" s="4"/>
      <c r="B73" s="8"/>
      <c r="C73" s="8"/>
      <c r="D73" s="52"/>
      <c r="E73" s="8"/>
      <c r="F73" s="8"/>
      <c r="G73" s="8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</row>
    <row r="74" spans="1:210" ht="12.75" customHeight="1">
      <c r="A74" s="4"/>
      <c r="B74" s="8"/>
      <c r="C74" s="8"/>
      <c r="D74" s="52"/>
      <c r="E74" s="8"/>
      <c r="F74" s="8"/>
      <c r="G74" s="8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</row>
    <row r="75" spans="1:210" ht="12.75" customHeight="1">
      <c r="A75" s="4"/>
      <c r="B75" s="8"/>
      <c r="C75" s="8"/>
      <c r="D75" s="52"/>
      <c r="E75" s="8"/>
      <c r="F75" s="8"/>
      <c r="G75" s="8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</row>
    <row r="76" spans="1:210" ht="12.75" customHeight="1">
      <c r="A76" s="4"/>
      <c r="B76" s="8"/>
      <c r="C76" s="8"/>
      <c r="D76" s="52"/>
      <c r="E76" s="8"/>
      <c r="F76" s="8"/>
      <c r="G76" s="8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</row>
    <row r="77" spans="1:210" ht="12.75" customHeight="1">
      <c r="A77" s="4"/>
      <c r="B77" s="8"/>
      <c r="C77" s="8"/>
      <c r="D77" s="52"/>
      <c r="E77" s="8"/>
      <c r="F77" s="8"/>
      <c r="G77" s="8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</row>
    <row r="78" spans="1:210" ht="12.75" customHeight="1">
      <c r="A78" s="4"/>
      <c r="B78" s="8"/>
      <c r="C78" s="8"/>
      <c r="D78" s="52"/>
      <c r="E78" s="8"/>
      <c r="F78" s="8"/>
      <c r="G78" s="8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</row>
    <row r="79" spans="1:210" ht="12.75" customHeight="1">
      <c r="A79" s="4"/>
      <c r="B79" s="8"/>
      <c r="C79" s="8"/>
      <c r="D79" s="52"/>
      <c r="E79" s="8"/>
      <c r="F79" s="8"/>
      <c r="G79" s="8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</row>
    <row r="80" spans="1:210" ht="12.75" customHeight="1">
      <c r="A80" s="4"/>
      <c r="B80" s="8"/>
      <c r="C80" s="8"/>
      <c r="D80" s="52"/>
      <c r="E80" s="8"/>
      <c r="F80" s="8"/>
      <c r="G80" s="8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</row>
    <row r="81" spans="1:210" ht="12.75" customHeight="1">
      <c r="A81" s="4"/>
      <c r="B81" s="8"/>
      <c r="C81" s="8"/>
      <c r="D81" s="52"/>
      <c r="E81" s="8"/>
      <c r="F81" s="8"/>
      <c r="G81" s="8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</row>
    <row r="82" spans="1:210" ht="12.75" customHeight="1">
      <c r="A82" s="4"/>
      <c r="B82" s="8"/>
      <c r="C82" s="8"/>
      <c r="D82" s="52"/>
      <c r="E82" s="8"/>
      <c r="F82" s="8"/>
      <c r="G82" s="8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</row>
    <row r="83" spans="1:210" ht="12.75" customHeight="1">
      <c r="A83" s="4"/>
      <c r="B83" s="8"/>
      <c r="C83" s="8"/>
      <c r="D83" s="52"/>
      <c r="E83" s="8"/>
      <c r="F83" s="8"/>
      <c r="G83" s="8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</row>
    <row r="84" spans="1:210" ht="12.75" customHeight="1">
      <c r="A84" s="4"/>
      <c r="B84" s="8"/>
      <c r="C84" s="8"/>
      <c r="D84" s="52"/>
      <c r="E84" s="8"/>
      <c r="F84" s="8"/>
      <c r="G84" s="8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</row>
    <row r="85" spans="1:210" ht="12.75" customHeight="1">
      <c r="A85" s="4"/>
      <c r="B85" s="8"/>
      <c r="C85" s="8"/>
      <c r="D85" s="52"/>
      <c r="E85" s="8"/>
      <c r="F85" s="8"/>
      <c r="G85" s="8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</row>
    <row r="86" spans="1:210" ht="12.75" customHeight="1">
      <c r="A86" s="4"/>
      <c r="B86" s="8"/>
      <c r="C86" s="8"/>
      <c r="D86" s="52"/>
      <c r="E86" s="8"/>
      <c r="F86" s="8"/>
      <c r="G86" s="8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</row>
    <row r="87" spans="1:210" ht="12.75" customHeight="1">
      <c r="A87" s="4"/>
      <c r="B87" s="8"/>
      <c r="C87" s="8"/>
      <c r="D87" s="52"/>
      <c r="E87" s="8"/>
      <c r="F87" s="8"/>
      <c r="G87" s="8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</row>
    <row r="88" spans="1:210" ht="12.75" customHeight="1">
      <c r="A88" s="4"/>
      <c r="B88" s="8"/>
      <c r="C88" s="8"/>
      <c r="D88" s="52"/>
      <c r="E88" s="8"/>
      <c r="F88" s="8"/>
      <c r="G88" s="8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</row>
    <row r="89" spans="1:210" ht="12.75" customHeight="1">
      <c r="A89" s="4"/>
      <c r="B89" s="8"/>
      <c r="C89" s="8"/>
      <c r="D89" s="52"/>
      <c r="E89" s="8"/>
      <c r="F89" s="8"/>
      <c r="G89" s="8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</row>
    <row r="90" spans="1:210" ht="12.75" customHeight="1">
      <c r="A90" s="4"/>
      <c r="B90" s="8"/>
      <c r="C90" s="8"/>
      <c r="D90" s="52"/>
      <c r="E90" s="8"/>
      <c r="F90" s="8"/>
      <c r="G90" s="8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</row>
    <row r="91" spans="1:210" ht="12.75" customHeight="1">
      <c r="A91" s="4"/>
      <c r="B91" s="8"/>
      <c r="C91" s="8"/>
      <c r="D91" s="52"/>
      <c r="E91" s="8"/>
      <c r="F91" s="8"/>
      <c r="G91" s="8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</row>
    <row r="92" spans="1:210" ht="12.75" customHeight="1">
      <c r="A92" s="4"/>
      <c r="B92" s="8"/>
      <c r="C92" s="8"/>
      <c r="D92" s="52"/>
      <c r="E92" s="8"/>
      <c r="F92" s="8"/>
      <c r="G92" s="8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</row>
    <row r="93" spans="1:210" ht="12.75" customHeight="1">
      <c r="A93" s="4"/>
      <c r="B93" s="8"/>
      <c r="C93" s="8"/>
      <c r="D93" s="52"/>
      <c r="E93" s="8"/>
      <c r="F93" s="8"/>
      <c r="G93" s="8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</row>
    <row r="94" spans="1:210" ht="12.75" customHeight="1">
      <c r="A94" s="4"/>
      <c r="B94" s="8"/>
      <c r="C94" s="8"/>
      <c r="D94" s="52"/>
      <c r="E94" s="8"/>
      <c r="F94" s="8"/>
      <c r="G94" s="8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</row>
    <row r="95" spans="1:210" ht="12.75" customHeight="1">
      <c r="A95" s="4"/>
      <c r="B95" s="8"/>
      <c r="C95" s="8"/>
      <c r="D95" s="52"/>
      <c r="E95" s="8"/>
      <c r="F95" s="8"/>
      <c r="G95" s="8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</row>
    <row r="96" spans="1:210" ht="12.75" customHeight="1">
      <c r="A96" s="4"/>
      <c r="B96" s="8"/>
      <c r="C96" s="8"/>
      <c r="D96" s="52"/>
      <c r="E96" s="8"/>
      <c r="F96" s="8"/>
      <c r="G96" s="8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</row>
    <row r="97" spans="1:210" ht="12.75" customHeight="1">
      <c r="A97" s="4"/>
      <c r="B97" s="8"/>
      <c r="C97" s="8"/>
      <c r="D97" s="52"/>
      <c r="E97" s="8"/>
      <c r="F97" s="8"/>
      <c r="G97" s="8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</row>
    <row r="98" spans="1:210" ht="12.75" customHeight="1">
      <c r="A98" s="4"/>
      <c r="B98" s="8"/>
      <c r="C98" s="8"/>
      <c r="D98" s="52"/>
      <c r="E98" s="8"/>
      <c r="F98" s="8"/>
      <c r="G98" s="8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</row>
    <row r="99" spans="1:210" ht="12.75" customHeight="1">
      <c r="A99" s="4"/>
      <c r="B99" s="8"/>
      <c r="C99" s="8"/>
      <c r="D99" s="52"/>
      <c r="E99" s="8"/>
      <c r="F99" s="8"/>
      <c r="G99" s="8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</row>
    <row r="100" spans="1:210" ht="12.75" customHeight="1">
      <c r="A100" s="4"/>
      <c r="B100" s="8"/>
      <c r="C100" s="8"/>
      <c r="D100" s="52"/>
      <c r="E100" s="8"/>
      <c r="F100" s="8"/>
      <c r="G100" s="8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</row>
    <row r="101" spans="1:210" ht="12.75" customHeight="1">
      <c r="A101" s="4"/>
      <c r="B101" s="8"/>
      <c r="C101" s="8"/>
      <c r="D101" s="52"/>
      <c r="E101" s="8"/>
      <c r="F101" s="8"/>
      <c r="G101" s="8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</row>
    <row r="102" spans="1:210" ht="12.75" customHeight="1">
      <c r="A102" s="4"/>
      <c r="B102" s="8"/>
      <c r="C102" s="8"/>
      <c r="D102" s="52"/>
      <c r="E102" s="8"/>
      <c r="F102" s="8"/>
      <c r="G102" s="8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</row>
    <row r="103" spans="1:210" ht="12.75" customHeight="1">
      <c r="A103" s="4"/>
      <c r="B103" s="8"/>
      <c r="C103" s="8"/>
      <c r="D103" s="52"/>
      <c r="E103" s="8"/>
      <c r="F103" s="8"/>
      <c r="G103" s="8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</row>
    <row r="104" spans="1:210" ht="12.75" customHeight="1">
      <c r="A104" s="4"/>
      <c r="B104" s="8"/>
      <c r="C104" s="8"/>
      <c r="D104" s="52"/>
      <c r="E104" s="8"/>
      <c r="F104" s="8"/>
      <c r="G104" s="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</row>
    <row r="105" spans="1:210" ht="12.75" customHeight="1">
      <c r="A105" s="4"/>
      <c r="B105" s="8"/>
      <c r="C105" s="8"/>
      <c r="D105" s="52"/>
      <c r="E105" s="8"/>
      <c r="F105" s="8"/>
      <c r="G105" s="8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</row>
    <row r="106" spans="1:210" ht="12.75" customHeight="1">
      <c r="A106" s="4"/>
      <c r="B106" s="8"/>
      <c r="C106" s="8"/>
      <c r="D106" s="52"/>
      <c r="E106" s="8"/>
      <c r="F106" s="8"/>
      <c r="G106" s="8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</row>
  </sheetData>
  <sheetProtection password="C9BA" sheet="1" objects="1" scenarios="1"/>
  <mergeCells count="17">
    <mergeCell ref="D34:G34"/>
    <mergeCell ref="C7:C8"/>
    <mergeCell ref="D31:E31"/>
    <mergeCell ref="D38:E38"/>
    <mergeCell ref="D7:D8"/>
    <mergeCell ref="E7:E8"/>
    <mergeCell ref="D32:G32"/>
    <mergeCell ref="D33:G33"/>
    <mergeCell ref="A4:E4"/>
    <mergeCell ref="C1:E1"/>
    <mergeCell ref="C2:E2"/>
    <mergeCell ref="C3:E3"/>
    <mergeCell ref="A5:G5"/>
    <mergeCell ref="F7:F8"/>
    <mergeCell ref="G7:G8"/>
    <mergeCell ref="A7:A8"/>
    <mergeCell ref="B7:B8"/>
  </mergeCells>
  <printOptions/>
  <pageMargins left="0.52" right="0.17" top="0.2" bottom="0.18" header="0.2" footer="0.16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zoomScale="115" zoomScaleNormal="11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9" sqref="D39"/>
    </sheetView>
  </sheetViews>
  <sheetFormatPr defaultColWidth="7.99609375" defaultRowHeight="15"/>
  <cols>
    <col min="1" max="1" width="27.88671875" style="12" customWidth="1"/>
    <col min="2" max="5" width="11.5546875" style="12" customWidth="1"/>
    <col min="6" max="6" width="11.88671875" style="12" customWidth="1"/>
    <col min="7" max="7" width="12.77734375" style="12" customWidth="1"/>
    <col min="8" max="8" width="13.21484375" style="12" customWidth="1"/>
    <col min="9" max="9" width="7.99609375" style="12" hidden="1" customWidth="1"/>
    <col min="10" max="10" width="10.3359375" style="12" hidden="1" customWidth="1"/>
    <col min="11" max="11" width="10.10546875" style="12" hidden="1" customWidth="1"/>
    <col min="12" max="12" width="10.3359375" style="12" hidden="1" customWidth="1"/>
    <col min="13" max="17" width="8.4453125" style="12" hidden="1" customWidth="1"/>
    <col min="18" max="18" width="13.3359375" style="12" hidden="1" customWidth="1"/>
    <col min="19" max="19" width="9.5546875" style="12" hidden="1" customWidth="1"/>
    <col min="20" max="20" width="8.4453125" style="12" hidden="1" customWidth="1"/>
    <col min="21" max="21" width="12.77734375" style="12" hidden="1" customWidth="1"/>
    <col min="22" max="22" width="7.99609375" style="12" bestFit="1" customWidth="1"/>
    <col min="23" max="24" width="10.3359375" style="12" bestFit="1" customWidth="1"/>
    <col min="25" max="233" width="7.99609375" style="12" bestFit="1" customWidth="1"/>
    <col min="234" max="16384" width="7.99609375" style="12" customWidth="1"/>
  </cols>
  <sheetData>
    <row r="1" spans="1:20" s="15" customFormat="1" ht="12">
      <c r="A1" s="15" t="s">
        <v>312</v>
      </c>
      <c r="S1" s="15" t="s">
        <v>535</v>
      </c>
      <c r="T1" s="15" t="s">
        <v>537</v>
      </c>
    </row>
    <row r="2" spans="1:15" s="15" customFormat="1" ht="12">
      <c r="A2" s="15" t="s">
        <v>313</v>
      </c>
      <c r="M2" s="15" t="s">
        <v>536</v>
      </c>
      <c r="N2" s="15" t="s">
        <v>534</v>
      </c>
      <c r="O2" s="15" t="s">
        <v>538</v>
      </c>
    </row>
    <row r="3" spans="1:12" ht="36" customHeight="1">
      <c r="A3" s="147" t="s">
        <v>314</v>
      </c>
      <c r="B3" s="148" t="s">
        <v>315</v>
      </c>
      <c r="C3" s="148" t="s">
        <v>424</v>
      </c>
      <c r="D3" s="148" t="s">
        <v>425</v>
      </c>
      <c r="E3" s="148" t="s">
        <v>426</v>
      </c>
      <c r="F3" s="148" t="s">
        <v>316</v>
      </c>
      <c r="G3" s="148" t="s">
        <v>317</v>
      </c>
      <c r="H3" s="148" t="s">
        <v>427</v>
      </c>
      <c r="L3" s="12" t="s">
        <v>533</v>
      </c>
    </row>
    <row r="4" spans="1:8" ht="12">
      <c r="A4" s="149" t="s">
        <v>318</v>
      </c>
      <c r="B4" s="10">
        <v>1</v>
      </c>
      <c r="C4" s="10"/>
      <c r="D4" s="10"/>
      <c r="E4" s="10"/>
      <c r="F4" s="10">
        <v>3</v>
      </c>
      <c r="G4" s="10">
        <v>8</v>
      </c>
      <c r="H4" s="10">
        <v>9</v>
      </c>
    </row>
    <row r="5" spans="1:13" ht="12">
      <c r="A5" s="14" t="s">
        <v>532</v>
      </c>
      <c r="B5" s="13">
        <v>35285000000</v>
      </c>
      <c r="C5" s="13">
        <v>0</v>
      </c>
      <c r="D5" s="13">
        <v>0</v>
      </c>
      <c r="E5" s="13">
        <v>0</v>
      </c>
      <c r="F5" s="14">
        <v>0</v>
      </c>
      <c r="G5" s="14">
        <v>2171379772</v>
      </c>
      <c r="H5" s="14">
        <f>SUM(B5:G5)</f>
        <v>37456379772</v>
      </c>
      <c r="L5" s="12">
        <v>1451000</v>
      </c>
      <c r="M5" s="12">
        <v>10500000</v>
      </c>
    </row>
    <row r="6" spans="1:21" s="15" customFormat="1" ht="12">
      <c r="A6" s="14" t="s">
        <v>319</v>
      </c>
      <c r="B6" s="13">
        <f>SUM(B7:B10)</f>
        <v>0</v>
      </c>
      <c r="C6" s="13">
        <f aca="true" t="shared" si="0" ref="C6:H6">SUM(C7:C10)</f>
        <v>0</v>
      </c>
      <c r="D6" s="13">
        <f t="shared" si="0"/>
        <v>36591912</v>
      </c>
      <c r="E6" s="13">
        <f t="shared" si="0"/>
        <v>1318003584</v>
      </c>
      <c r="F6" s="13">
        <f t="shared" si="0"/>
        <v>659001792</v>
      </c>
      <c r="G6" s="13">
        <f t="shared" si="0"/>
        <v>13460833842</v>
      </c>
      <c r="H6" s="13">
        <f t="shared" si="0"/>
        <v>15474431130</v>
      </c>
      <c r="I6" s="13">
        <f aca="true" t="shared" si="1" ref="I6:U6">I9+I10</f>
        <v>0</v>
      </c>
      <c r="J6" s="13">
        <f t="shared" si="1"/>
        <v>0</v>
      </c>
      <c r="K6" s="13">
        <f t="shared" si="1"/>
        <v>0</v>
      </c>
      <c r="L6" s="13">
        <f t="shared" si="1"/>
        <v>0</v>
      </c>
      <c r="M6" s="13">
        <f t="shared" si="1"/>
        <v>230847000</v>
      </c>
      <c r="N6" s="13">
        <f t="shared" si="1"/>
        <v>270377868</v>
      </c>
      <c r="O6" s="13">
        <f t="shared" si="1"/>
        <v>670262675</v>
      </c>
      <c r="P6" s="13">
        <f t="shared" si="1"/>
        <v>670262675</v>
      </c>
      <c r="Q6" s="13">
        <f t="shared" si="1"/>
        <v>399884807</v>
      </c>
      <c r="R6" s="13">
        <f t="shared" si="1"/>
        <v>1340525351</v>
      </c>
      <c r="S6" s="13">
        <f t="shared" si="1"/>
        <v>0</v>
      </c>
      <c r="T6" s="13">
        <f t="shared" si="1"/>
        <v>980447997</v>
      </c>
      <c r="U6" s="13">
        <f t="shared" si="1"/>
        <v>0</v>
      </c>
    </row>
    <row r="7" spans="1:21" s="15" customFormat="1" ht="12">
      <c r="A7" s="150" t="s">
        <v>429</v>
      </c>
      <c r="B7" s="13"/>
      <c r="C7" s="13"/>
      <c r="D7" s="152"/>
      <c r="E7" s="152">
        <v>1318003584</v>
      </c>
      <c r="F7" s="152">
        <v>659001792</v>
      </c>
      <c r="G7" s="14">
        <v>0</v>
      </c>
      <c r="H7" s="150">
        <f>SUM(B7:G7)</f>
        <v>1977005376</v>
      </c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</row>
    <row r="8" spans="1:21" s="15" customFormat="1" ht="12">
      <c r="A8" s="150" t="s">
        <v>428</v>
      </c>
      <c r="B8" s="13"/>
      <c r="C8" s="13"/>
      <c r="D8" s="150">
        <v>36591912</v>
      </c>
      <c r="E8" s="150"/>
      <c r="F8" s="150">
        <v>0</v>
      </c>
      <c r="G8" s="150">
        <v>0</v>
      </c>
      <c r="H8" s="150">
        <f>SUM(B8:G8)</f>
        <v>36591912</v>
      </c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</row>
    <row r="9" spans="1:20" ht="12">
      <c r="A9" s="150" t="s">
        <v>320</v>
      </c>
      <c r="B9" s="150">
        <v>0</v>
      </c>
      <c r="C9" s="150"/>
      <c r="D9" s="150"/>
      <c r="E9" s="150"/>
      <c r="F9" s="150"/>
      <c r="G9" s="12">
        <v>13460833842</v>
      </c>
      <c r="H9" s="150">
        <f>SUM(B9:G9)</f>
        <v>13460833842</v>
      </c>
      <c r="M9" s="12">
        <v>55500000</v>
      </c>
      <c r="N9" s="12">
        <v>270377868</v>
      </c>
      <c r="O9" s="12">
        <v>422846601</v>
      </c>
      <c r="P9" s="12">
        <v>422846601</v>
      </c>
      <c r="Q9" s="12">
        <v>152468733</v>
      </c>
      <c r="R9" s="12">
        <v>845693203</v>
      </c>
      <c r="T9" s="12">
        <v>481646672</v>
      </c>
    </row>
    <row r="10" spans="1:20" ht="12">
      <c r="A10" s="151" t="s">
        <v>321</v>
      </c>
      <c r="B10" s="150"/>
      <c r="C10" s="150"/>
      <c r="D10" s="150"/>
      <c r="E10" s="150"/>
      <c r="F10" s="150"/>
      <c r="G10" s="150"/>
      <c r="H10" s="150">
        <f>SUM(B10:G10)</f>
        <v>0</v>
      </c>
      <c r="M10" s="12">
        <v>175347000</v>
      </c>
      <c r="O10" s="12">
        <v>247416074</v>
      </c>
      <c r="P10" s="12">
        <v>247416074</v>
      </c>
      <c r="Q10" s="12">
        <v>247416074</v>
      </c>
      <c r="R10" s="12">
        <v>494832148</v>
      </c>
      <c r="T10" s="12">
        <v>498801325</v>
      </c>
    </row>
    <row r="11" spans="1:21" s="15" customFormat="1" ht="12">
      <c r="A11" s="14" t="s">
        <v>322</v>
      </c>
      <c r="B11" s="14">
        <f>SUM(B12:B17)</f>
        <v>0</v>
      </c>
      <c r="C11" s="14">
        <f aca="true" t="shared" si="2" ref="C11:U11">SUM(C12:C17)</f>
        <v>3697598090</v>
      </c>
      <c r="D11" s="14">
        <f t="shared" si="2"/>
        <v>0</v>
      </c>
      <c r="E11" s="14">
        <f t="shared" si="2"/>
        <v>0</v>
      </c>
      <c r="F11" s="14">
        <f t="shared" si="2"/>
        <v>0</v>
      </c>
      <c r="G11" s="14">
        <f t="shared" si="2"/>
        <v>6942743938</v>
      </c>
      <c r="H11" s="14">
        <f t="shared" si="2"/>
        <v>10640342028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2000000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2"/>
        <v>0</v>
      </c>
      <c r="Q11" s="14">
        <f t="shared" si="2"/>
        <v>0</v>
      </c>
      <c r="R11" s="14">
        <f t="shared" si="2"/>
        <v>0</v>
      </c>
      <c r="S11" s="14">
        <f t="shared" si="2"/>
        <v>1610902150</v>
      </c>
      <c r="T11" s="14">
        <f t="shared" si="2"/>
        <v>0</v>
      </c>
      <c r="U11" s="14">
        <f t="shared" si="2"/>
        <v>0</v>
      </c>
    </row>
    <row r="12" spans="1:19" ht="12">
      <c r="A12" s="150" t="s">
        <v>323</v>
      </c>
      <c r="B12" s="14"/>
      <c r="C12" s="14"/>
      <c r="D12" s="14"/>
      <c r="E12" s="14"/>
      <c r="F12" s="150"/>
      <c r="G12" s="150">
        <v>3295008961</v>
      </c>
      <c r="H12" s="150">
        <f>SUM(B12:G12)</f>
        <v>3295008961</v>
      </c>
      <c r="L12" s="12">
        <v>2000000</v>
      </c>
      <c r="S12" s="12">
        <v>1608422650</v>
      </c>
    </row>
    <row r="13" spans="1:19" ht="12">
      <c r="A13" s="150" t="s">
        <v>328</v>
      </c>
      <c r="C13" s="150">
        <v>3697598090</v>
      </c>
      <c r="D13" s="150"/>
      <c r="E13" s="150"/>
      <c r="F13" s="150"/>
      <c r="H13" s="150">
        <f>SUM(B13:G13)</f>
        <v>3697598090</v>
      </c>
      <c r="S13" s="12">
        <v>494000</v>
      </c>
    </row>
    <row r="14" spans="1:8" ht="12">
      <c r="A14" s="150" t="s">
        <v>288</v>
      </c>
      <c r="B14" s="150"/>
      <c r="C14" s="150"/>
      <c r="D14" s="150"/>
      <c r="E14" s="150"/>
      <c r="F14" s="150"/>
      <c r="G14" s="150">
        <v>3366936977</v>
      </c>
      <c r="H14" s="150">
        <f>SUM(B14:G14)</f>
        <v>3366936977</v>
      </c>
    </row>
    <row r="15" spans="1:8" ht="12">
      <c r="A15" s="151" t="s">
        <v>329</v>
      </c>
      <c r="B15" s="150">
        <v>0</v>
      </c>
      <c r="C15" s="150"/>
      <c r="D15" s="150"/>
      <c r="E15" s="150"/>
      <c r="F15" s="150"/>
      <c r="G15" s="150">
        <v>0</v>
      </c>
      <c r="H15" s="150">
        <f>SUM(B15:G15)</f>
        <v>0</v>
      </c>
    </row>
    <row r="16" spans="1:19" ht="12">
      <c r="A16" s="153" t="s">
        <v>330</v>
      </c>
      <c r="B16" s="154">
        <v>0</v>
      </c>
      <c r="C16" s="154"/>
      <c r="D16" s="154"/>
      <c r="E16" s="154"/>
      <c r="F16" s="153"/>
      <c r="G16" s="155">
        <f>280798000</f>
        <v>280798000</v>
      </c>
      <c r="H16" s="150">
        <f>SUM(B16:G16)</f>
        <v>280798000</v>
      </c>
      <c r="S16" s="12">
        <v>608000</v>
      </c>
    </row>
    <row r="17" spans="1:19" ht="12">
      <c r="A17" s="150" t="s">
        <v>324</v>
      </c>
      <c r="S17" s="12">
        <v>1377500</v>
      </c>
    </row>
    <row r="18" spans="1:19" ht="27.75" customHeight="1">
      <c r="A18" s="331" t="s">
        <v>325</v>
      </c>
      <c r="B18" s="14">
        <f aca="true" t="shared" si="3" ref="B18:H18">B5+B6-B11</f>
        <v>35285000000</v>
      </c>
      <c r="C18" s="14">
        <f>C5+C6-C11</f>
        <v>-3697598090</v>
      </c>
      <c r="D18" s="14">
        <f t="shared" si="3"/>
        <v>36591912</v>
      </c>
      <c r="E18" s="14">
        <f t="shared" si="3"/>
        <v>1318003584</v>
      </c>
      <c r="F18" s="14">
        <f t="shared" si="3"/>
        <v>659001792</v>
      </c>
      <c r="G18" s="14">
        <f t="shared" si="3"/>
        <v>8689469676</v>
      </c>
      <c r="H18" s="14">
        <f t="shared" si="3"/>
        <v>42290468874</v>
      </c>
      <c r="S18" s="12">
        <v>81776000</v>
      </c>
    </row>
    <row r="19" spans="1:21" s="15" customFormat="1" ht="12">
      <c r="A19" s="14" t="s">
        <v>326</v>
      </c>
      <c r="B19" s="14">
        <f>SUM(B20:B24)</f>
        <v>0</v>
      </c>
      <c r="C19" s="14">
        <f aca="true" t="shared" si="4" ref="C19:U19">SUM(C20:C24)</f>
        <v>0</v>
      </c>
      <c r="D19" s="14">
        <f t="shared" si="4"/>
        <v>0</v>
      </c>
      <c r="E19" s="14">
        <f t="shared" si="4"/>
        <v>2047204416</v>
      </c>
      <c r="F19" s="14">
        <f t="shared" si="4"/>
        <v>14040208</v>
      </c>
      <c r="G19" s="14">
        <f t="shared" si="4"/>
        <v>4738562427</v>
      </c>
      <c r="H19" s="14">
        <f t="shared" si="4"/>
        <v>6799807051</v>
      </c>
      <c r="I19" s="14">
        <f t="shared" si="4"/>
        <v>0</v>
      </c>
      <c r="J19" s="14">
        <f t="shared" si="4"/>
        <v>0</v>
      </c>
      <c r="K19" s="14" t="e">
        <f t="shared" si="4"/>
        <v>#VALUE!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4">
        <f t="shared" si="4"/>
        <v>0</v>
      </c>
      <c r="R19" s="14">
        <f t="shared" si="4"/>
        <v>0</v>
      </c>
      <c r="S19" s="14">
        <f t="shared" si="4"/>
        <v>322725800</v>
      </c>
      <c r="T19" s="14">
        <f t="shared" si="4"/>
        <v>0</v>
      </c>
      <c r="U19" s="14">
        <f t="shared" si="4"/>
        <v>0</v>
      </c>
    </row>
    <row r="20" spans="1:19" ht="12">
      <c r="A20" s="150" t="s">
        <v>429</v>
      </c>
      <c r="B20" s="152"/>
      <c r="C20" s="152"/>
      <c r="D20" s="152"/>
      <c r="E20" s="152">
        <v>2047204416</v>
      </c>
      <c r="F20" s="152">
        <v>14040208</v>
      </c>
      <c r="G20" s="14">
        <v>0</v>
      </c>
      <c r="H20" s="150">
        <f aca="true" t="shared" si="5" ref="H20:H27">SUM(B20:G20)</f>
        <v>2061244624</v>
      </c>
      <c r="S20" s="12">
        <v>437000</v>
      </c>
    </row>
    <row r="21" spans="1:19" ht="12">
      <c r="A21" s="150" t="s">
        <v>428</v>
      </c>
      <c r="B21" s="150"/>
      <c r="C21" s="150"/>
      <c r="D21" s="150">
        <v>0</v>
      </c>
      <c r="E21" s="150"/>
      <c r="F21" s="150">
        <v>0</v>
      </c>
      <c r="G21" s="150">
        <v>0</v>
      </c>
      <c r="H21" s="150">
        <f t="shared" si="5"/>
        <v>0</v>
      </c>
      <c r="J21" s="12" t="s">
        <v>539</v>
      </c>
      <c r="K21" s="12" t="e">
        <f>G32-J21</f>
        <v>#VALUE!</v>
      </c>
      <c r="S21" s="12">
        <v>322288800</v>
      </c>
    </row>
    <row r="22" spans="1:8" ht="12">
      <c r="A22" s="150" t="s">
        <v>430</v>
      </c>
      <c r="B22" s="150"/>
      <c r="C22" s="150"/>
      <c r="D22" s="150"/>
      <c r="E22" s="150"/>
      <c r="F22" s="150"/>
      <c r="G22" s="150">
        <v>4738562427</v>
      </c>
      <c r="H22" s="150">
        <f t="shared" si="5"/>
        <v>4738562427</v>
      </c>
    </row>
    <row r="23" spans="1:8" ht="12">
      <c r="A23" s="151" t="s">
        <v>321</v>
      </c>
      <c r="B23" s="150"/>
      <c r="C23" s="150"/>
      <c r="D23" s="150"/>
      <c r="E23" s="150"/>
      <c r="F23" s="150"/>
      <c r="G23" s="150"/>
      <c r="H23" s="150">
        <f t="shared" si="5"/>
        <v>0</v>
      </c>
    </row>
    <row r="24" spans="1:8" ht="12">
      <c r="A24" s="150"/>
      <c r="B24" s="150"/>
      <c r="C24" s="150"/>
      <c r="D24" s="150"/>
      <c r="E24" s="150"/>
      <c r="F24" s="150"/>
      <c r="G24" s="150"/>
      <c r="H24" s="150">
        <f t="shared" si="5"/>
        <v>0</v>
      </c>
    </row>
    <row r="25" spans="1:21" s="15" customFormat="1" ht="12">
      <c r="A25" s="14" t="s">
        <v>327</v>
      </c>
      <c r="B25" s="14">
        <f>SUM(B26:B31)</f>
        <v>0</v>
      </c>
      <c r="C25" s="14">
        <f aca="true" t="shared" si="6" ref="C25:U25">SUM(C26:C31)</f>
        <v>108081880</v>
      </c>
      <c r="D25" s="14">
        <f t="shared" si="6"/>
        <v>36591912</v>
      </c>
      <c r="E25" s="14">
        <f t="shared" si="6"/>
        <v>0</v>
      </c>
      <c r="F25" s="14">
        <f t="shared" si="6"/>
        <v>0</v>
      </c>
      <c r="G25" s="14">
        <f t="shared" si="6"/>
        <v>10109704390</v>
      </c>
      <c r="H25" s="14">
        <f t="shared" si="6"/>
        <v>10254378182</v>
      </c>
      <c r="I25" s="14">
        <f t="shared" si="6"/>
        <v>0</v>
      </c>
      <c r="J25" s="14">
        <f t="shared" si="6"/>
        <v>3697598090</v>
      </c>
      <c r="K25" s="14">
        <f t="shared" si="6"/>
        <v>0</v>
      </c>
      <c r="L25" s="14">
        <f t="shared" si="6"/>
        <v>38835897743</v>
      </c>
      <c r="M25" s="14">
        <f t="shared" si="6"/>
        <v>0</v>
      </c>
      <c r="N25" s="14">
        <f t="shared" si="6"/>
        <v>0</v>
      </c>
      <c r="O25" s="14">
        <f t="shared" si="6"/>
        <v>0</v>
      </c>
      <c r="P25" s="14">
        <f t="shared" si="6"/>
        <v>0</v>
      </c>
      <c r="Q25" s="14">
        <f t="shared" si="6"/>
        <v>0</v>
      </c>
      <c r="R25" s="14">
        <f t="shared" si="6"/>
        <v>0</v>
      </c>
      <c r="S25" s="14">
        <f t="shared" si="6"/>
        <v>514351827</v>
      </c>
      <c r="T25" s="14">
        <f t="shared" si="6"/>
        <v>0</v>
      </c>
      <c r="U25" s="14">
        <f t="shared" si="6"/>
        <v>0</v>
      </c>
    </row>
    <row r="26" spans="1:19" ht="12">
      <c r="A26" s="150" t="s">
        <v>323</v>
      </c>
      <c r="B26" s="14"/>
      <c r="C26" s="14"/>
      <c r="D26" s="14"/>
      <c r="E26" s="14"/>
      <c r="F26" s="150"/>
      <c r="G26" s="150">
        <f>E20+F20</f>
        <v>2061244624</v>
      </c>
      <c r="H26" s="150">
        <f t="shared" si="5"/>
        <v>2061244624</v>
      </c>
      <c r="S26" s="12">
        <v>2556450</v>
      </c>
    </row>
    <row r="27" spans="1:19" ht="12">
      <c r="A27" s="150" t="s">
        <v>328</v>
      </c>
      <c r="B27" s="150"/>
      <c r="C27" s="150">
        <f>107920000+161880</f>
        <v>108081880</v>
      </c>
      <c r="D27" s="150"/>
      <c r="E27" s="150"/>
      <c r="F27" s="150"/>
      <c r="G27" s="150"/>
      <c r="H27" s="150">
        <f t="shared" si="5"/>
        <v>108081880</v>
      </c>
      <c r="J27" s="150">
        <v>3697598090</v>
      </c>
      <c r="S27" s="12">
        <v>75999977</v>
      </c>
    </row>
    <row r="28" spans="1:19" ht="12">
      <c r="A28" s="150" t="s">
        <v>288</v>
      </c>
      <c r="B28" s="150"/>
      <c r="C28" s="150"/>
      <c r="D28" s="150"/>
      <c r="E28" s="150"/>
      <c r="F28" s="150"/>
      <c r="G28" s="150">
        <f>6787000000+1133220000+100159350+14040208+14040208</f>
        <v>8048459766</v>
      </c>
      <c r="H28" s="150">
        <f>SUM(B28:G28)</f>
        <v>8048459766</v>
      </c>
      <c r="S28" s="12">
        <v>219897586</v>
      </c>
    </row>
    <row r="29" spans="1:19" ht="12">
      <c r="A29" s="151" t="s">
        <v>329</v>
      </c>
      <c r="B29" s="150">
        <v>0</v>
      </c>
      <c r="C29" s="150"/>
      <c r="D29" s="150"/>
      <c r="E29" s="150"/>
      <c r="F29" s="150"/>
      <c r="G29" s="150"/>
      <c r="H29" s="150">
        <f>SUM(B29:G29)</f>
        <v>0</v>
      </c>
      <c r="S29" s="12">
        <v>5510000</v>
      </c>
    </row>
    <row r="30" spans="1:19" ht="12">
      <c r="A30" s="150" t="s">
        <v>330</v>
      </c>
      <c r="B30" s="152">
        <v>0</v>
      </c>
      <c r="C30" s="152"/>
      <c r="D30" s="152"/>
      <c r="E30" s="152"/>
      <c r="F30" s="150"/>
      <c r="G30" s="272"/>
      <c r="H30" s="150">
        <f>SUM(B30:G30)</f>
        <v>0</v>
      </c>
      <c r="L30" s="12">
        <f>H18+H19-H25</f>
        <v>38835897743</v>
      </c>
      <c r="S30" s="12">
        <v>210387814</v>
      </c>
    </row>
    <row r="31" spans="1:8" ht="12">
      <c r="A31" s="273" t="s">
        <v>374</v>
      </c>
      <c r="B31" s="152">
        <v>0</v>
      </c>
      <c r="C31" s="273"/>
      <c r="D31" s="273">
        <v>36591912</v>
      </c>
      <c r="E31" s="273"/>
      <c r="F31" s="273"/>
      <c r="G31" s="273"/>
      <c r="H31" s="150">
        <f>SUM(B31:G31)</f>
        <v>36591912</v>
      </c>
    </row>
    <row r="32" spans="1:19" ht="12">
      <c r="A32" s="332" t="s">
        <v>331</v>
      </c>
      <c r="B32" s="332">
        <f>B18+B19-B25</f>
        <v>35285000000</v>
      </c>
      <c r="C32" s="332">
        <f aca="true" t="shared" si="7" ref="C32:H32">C18+C19-C25</f>
        <v>-3805679970</v>
      </c>
      <c r="D32" s="332">
        <f t="shared" si="7"/>
        <v>0</v>
      </c>
      <c r="E32" s="332">
        <f t="shared" si="7"/>
        <v>3365208000</v>
      </c>
      <c r="F32" s="332">
        <f t="shared" si="7"/>
        <v>673042000</v>
      </c>
      <c r="G32" s="332">
        <f t="shared" si="7"/>
        <v>3318327713</v>
      </c>
      <c r="H32" s="332">
        <f t="shared" si="7"/>
        <v>38835897743</v>
      </c>
      <c r="S32" s="12">
        <v>12783200</v>
      </c>
    </row>
    <row r="33" spans="1:25" ht="12">
      <c r="A33" s="156"/>
      <c r="B33" s="156"/>
      <c r="C33" s="213"/>
      <c r="D33" s="213"/>
      <c r="E33" s="213"/>
      <c r="F33" s="213"/>
      <c r="G33" s="214"/>
      <c r="H33" s="213"/>
      <c r="S33" s="12">
        <v>5510000</v>
      </c>
      <c r="X33" s="12">
        <v>38835897743</v>
      </c>
      <c r="Y33" s="12" t="s">
        <v>375</v>
      </c>
    </row>
    <row r="34" spans="1:24" ht="12">
      <c r="A34" s="146" t="s">
        <v>289</v>
      </c>
      <c r="B34" s="144"/>
      <c r="C34" s="11"/>
      <c r="D34" s="11"/>
      <c r="E34" s="11"/>
      <c r="F34" s="11"/>
      <c r="G34" s="215"/>
      <c r="H34" s="11"/>
      <c r="J34" s="12">
        <f>42232826270</f>
        <v>42232826270</v>
      </c>
      <c r="S34" s="12">
        <v>190000</v>
      </c>
      <c r="X34" s="12">
        <f>H32-X33</f>
        <v>0</v>
      </c>
    </row>
    <row r="35" spans="1:27" ht="12">
      <c r="A35" s="15" t="s">
        <v>290</v>
      </c>
      <c r="X35" s="12" t="s">
        <v>376</v>
      </c>
      <c r="AA35" s="12" t="s">
        <v>296</v>
      </c>
    </row>
    <row r="36" spans="1:8" ht="12.75">
      <c r="A36" s="38"/>
      <c r="B36" s="38"/>
      <c r="C36" s="38"/>
      <c r="D36" s="38"/>
      <c r="E36" s="294" t="s">
        <v>712</v>
      </c>
      <c r="F36" s="390"/>
      <c r="G36" s="391" t="s">
        <v>620</v>
      </c>
      <c r="H36" s="294"/>
    </row>
    <row r="37" spans="1:25" ht="12.75">
      <c r="A37" s="59"/>
      <c r="B37" s="59"/>
      <c r="D37" s="59"/>
      <c r="E37" s="74" t="s">
        <v>133</v>
      </c>
      <c r="F37" s="74" t="s">
        <v>293</v>
      </c>
      <c r="G37" s="312" t="s">
        <v>133</v>
      </c>
      <c r="H37" s="74" t="s">
        <v>293</v>
      </c>
      <c r="X37" s="12">
        <v>14040208</v>
      </c>
      <c r="Y37" s="12" t="s">
        <v>377</v>
      </c>
    </row>
    <row r="38" spans="1:25" ht="12.75">
      <c r="A38" s="59" t="s">
        <v>344</v>
      </c>
      <c r="B38" s="59"/>
      <c r="D38" s="59"/>
      <c r="G38" s="210">
        <v>3528500</v>
      </c>
      <c r="H38" s="81" t="s">
        <v>294</v>
      </c>
      <c r="X38" s="12">
        <f>X37</f>
        <v>14040208</v>
      </c>
      <c r="Y38" s="12" t="s">
        <v>378</v>
      </c>
    </row>
    <row r="39" spans="1:27" ht="12.75">
      <c r="A39" s="59" t="s">
        <v>291</v>
      </c>
      <c r="B39" s="59"/>
      <c r="D39" s="59"/>
      <c r="G39" s="59">
        <f>G38</f>
        <v>3528500</v>
      </c>
      <c r="H39" s="81" t="s">
        <v>294</v>
      </c>
      <c r="X39" s="12">
        <v>6787000000</v>
      </c>
      <c r="Y39" s="12" t="s">
        <v>379</v>
      </c>
      <c r="AA39" s="12">
        <v>3388</v>
      </c>
    </row>
    <row r="40" spans="1:27" ht="12.75">
      <c r="A40" s="59" t="s">
        <v>292</v>
      </c>
      <c r="B40" s="59"/>
      <c r="D40" s="59"/>
      <c r="G40" s="59">
        <v>10000</v>
      </c>
      <c r="H40" s="81" t="s">
        <v>295</v>
      </c>
      <c r="X40" s="12">
        <v>100159350</v>
      </c>
      <c r="AA40" s="12" t="s">
        <v>380</v>
      </c>
    </row>
    <row r="41" spans="1:27" ht="12.75">
      <c r="A41" s="59" t="s">
        <v>345</v>
      </c>
      <c r="B41" s="59"/>
      <c r="D41" s="59"/>
      <c r="G41" s="59">
        <f>G39-140500</f>
        <v>3388000</v>
      </c>
      <c r="H41" s="81" t="s">
        <v>294</v>
      </c>
      <c r="X41" s="12">
        <v>1133220000</v>
      </c>
      <c r="AA41" s="12" t="s">
        <v>381</v>
      </c>
    </row>
    <row r="42" spans="1:24" ht="12.75">
      <c r="A42" s="59"/>
      <c r="B42" s="59"/>
      <c r="D42" s="59"/>
      <c r="E42" s="59"/>
      <c r="F42" s="59"/>
      <c r="G42" s="210"/>
      <c r="H42" s="81"/>
      <c r="X42" s="15">
        <f>SUM(X37:X41)</f>
        <v>8048459766</v>
      </c>
    </row>
    <row r="43" spans="1:8" ht="12.75">
      <c r="A43" s="59"/>
      <c r="B43" s="59"/>
      <c r="D43" s="59"/>
      <c r="E43" s="59"/>
      <c r="F43" s="59"/>
      <c r="G43" s="210"/>
      <c r="H43" s="81"/>
    </row>
    <row r="44" spans="1:24" ht="12.75">
      <c r="A44" s="59"/>
      <c r="B44" s="59"/>
      <c r="D44" s="59"/>
      <c r="E44" s="59"/>
      <c r="F44" s="59"/>
      <c r="G44" s="210"/>
      <c r="H44" s="5"/>
      <c r="X44" s="15"/>
    </row>
    <row r="45" spans="1:8" ht="12.75">
      <c r="A45" s="74"/>
      <c r="B45" s="74"/>
      <c r="D45" s="74"/>
      <c r="E45" s="60"/>
      <c r="F45" s="60"/>
      <c r="G45" s="60"/>
      <c r="H45" s="60"/>
    </row>
  </sheetData>
  <sheetProtection password="C9BA" sheet="1" objects="1" scenarios="1"/>
  <mergeCells count="2">
    <mergeCell ref="E36:F36"/>
    <mergeCell ref="G36:H36"/>
  </mergeCells>
  <printOptions/>
  <pageMargins left="0.24" right="0.16" top="0.42" bottom="0.38" header="0.32" footer="0.2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61"/>
  <sheetViews>
    <sheetView workbookViewId="0" topLeftCell="A1">
      <selection activeCell="S48" sqref="S48"/>
    </sheetView>
  </sheetViews>
  <sheetFormatPr defaultColWidth="7.99609375" defaultRowHeight="15"/>
  <cols>
    <col min="1" max="1" width="27.88671875" style="12" customWidth="1"/>
    <col min="2" max="2" width="11.5546875" style="12" customWidth="1"/>
    <col min="3" max="3" width="12.6640625" style="12" customWidth="1"/>
    <col min="4" max="4" width="12.77734375" style="12" customWidth="1"/>
    <col min="5" max="5" width="13.21484375" style="12" customWidth="1"/>
    <col min="6" max="6" width="7.99609375" style="12" hidden="1" customWidth="1"/>
    <col min="7" max="7" width="10.3359375" style="12" hidden="1" customWidth="1"/>
    <col min="8" max="8" width="10.10546875" style="12" hidden="1" customWidth="1"/>
    <col min="9" max="9" width="10.3359375" style="12" hidden="1" customWidth="1"/>
    <col min="10" max="14" width="8.4453125" style="12" hidden="1" customWidth="1"/>
    <col min="15" max="15" width="13.3359375" style="12" hidden="1" customWidth="1"/>
    <col min="16" max="16" width="9.5546875" style="12" hidden="1" customWidth="1"/>
    <col min="17" max="17" width="8.4453125" style="12" hidden="1" customWidth="1"/>
    <col min="18" max="18" width="12.77734375" style="12" hidden="1" customWidth="1"/>
    <col min="19" max="224" width="7.99609375" style="12" bestFit="1" customWidth="1"/>
    <col min="225" max="16384" width="7.99609375" style="12" customWidth="1"/>
  </cols>
  <sheetData>
    <row r="1" spans="4:5" ht="34.5" customHeight="1">
      <c r="D1" s="311" t="s">
        <v>709</v>
      </c>
      <c r="E1" s="311" t="s">
        <v>74</v>
      </c>
    </row>
    <row r="2" spans="1:16" s="15" customFormat="1" ht="15" customHeight="1">
      <c r="A2" s="393" t="s">
        <v>332</v>
      </c>
      <c r="B2" s="393"/>
      <c r="C2" s="394"/>
      <c r="D2" s="394"/>
      <c r="E2" s="394"/>
      <c r="G2" s="15" t="e">
        <f>#REF!-#REF!</f>
        <v>#REF!</v>
      </c>
      <c r="P2" s="15">
        <v>256500</v>
      </c>
    </row>
    <row r="3" spans="1:16" ht="12">
      <c r="A3" s="144" t="s">
        <v>333</v>
      </c>
      <c r="B3" s="144"/>
      <c r="C3" s="144"/>
      <c r="D3" s="144"/>
      <c r="E3" s="144"/>
      <c r="P3" s="12">
        <v>370500</v>
      </c>
    </row>
    <row r="4" spans="1:16" ht="12">
      <c r="A4" s="144" t="s">
        <v>334</v>
      </c>
      <c r="B4" s="144"/>
      <c r="C4" s="144"/>
      <c r="D4" s="144">
        <f>'09-TMinh 22-'!B5</f>
        <v>35285000000</v>
      </c>
      <c r="E4" s="144">
        <v>35285000000</v>
      </c>
      <c r="P4" s="12">
        <v>361000</v>
      </c>
    </row>
    <row r="5" spans="1:16" ht="12">
      <c r="A5" s="144" t="s">
        <v>335</v>
      </c>
      <c r="B5" s="144"/>
      <c r="C5" s="144"/>
      <c r="D5" s="144"/>
      <c r="E5" s="144">
        <v>0</v>
      </c>
      <c r="P5" s="12">
        <v>180500</v>
      </c>
    </row>
    <row r="6" spans="1:16" ht="12">
      <c r="A6" s="144" t="s">
        <v>336</v>
      </c>
      <c r="B6" s="144"/>
      <c r="C6" s="144"/>
      <c r="D6" s="144">
        <v>0</v>
      </c>
      <c r="E6" s="144"/>
      <c r="P6" s="12">
        <v>475000</v>
      </c>
    </row>
    <row r="7" spans="1:16" ht="12">
      <c r="A7" s="144" t="s">
        <v>337</v>
      </c>
      <c r="B7" s="144"/>
      <c r="C7" s="144"/>
      <c r="D7" s="144">
        <f>D4+D5-D6</f>
        <v>35285000000</v>
      </c>
      <c r="E7" s="144">
        <f>E4+E5-E6</f>
        <v>35285000000</v>
      </c>
      <c r="P7" s="12">
        <v>446500</v>
      </c>
    </row>
    <row r="8" spans="1:16" ht="12">
      <c r="A8" s="144" t="s">
        <v>338</v>
      </c>
      <c r="B8" s="144"/>
      <c r="C8" s="144"/>
      <c r="D8" s="144">
        <f>6787000000+1133220000+100159350</f>
        <v>8020379350</v>
      </c>
      <c r="E8" s="144">
        <v>15825864426</v>
      </c>
      <c r="P8" s="12">
        <v>285000</v>
      </c>
    </row>
    <row r="9" spans="1:16" ht="12">
      <c r="A9" s="144"/>
      <c r="B9" s="144"/>
      <c r="C9" s="144"/>
      <c r="D9" s="144"/>
      <c r="E9" s="144"/>
      <c r="P9" s="12">
        <v>522500</v>
      </c>
    </row>
    <row r="10" spans="1:16" ht="12">
      <c r="A10" s="146" t="s">
        <v>339</v>
      </c>
      <c r="B10" s="144"/>
      <c r="C10" s="144"/>
      <c r="D10" s="144"/>
      <c r="E10" s="144"/>
      <c r="P10" s="12">
        <v>608000</v>
      </c>
    </row>
    <row r="11" spans="1:16" ht="12">
      <c r="A11" s="144" t="s">
        <v>340</v>
      </c>
      <c r="B11" s="144"/>
      <c r="C11" s="144"/>
      <c r="D11" s="144"/>
      <c r="E11" s="144"/>
      <c r="P11" s="12">
        <v>446500</v>
      </c>
    </row>
    <row r="12" spans="1:16" ht="12">
      <c r="A12" s="144" t="s">
        <v>341</v>
      </c>
      <c r="B12" s="144"/>
      <c r="C12" s="144"/>
      <c r="D12" s="144"/>
      <c r="E12" s="144"/>
      <c r="P12" s="12">
        <v>437000</v>
      </c>
    </row>
    <row r="13" spans="1:16" ht="12">
      <c r="A13" s="144" t="s">
        <v>342</v>
      </c>
      <c r="B13" s="144"/>
      <c r="C13" s="144"/>
      <c r="D13" s="144"/>
      <c r="E13" s="144"/>
      <c r="P13" s="12">
        <v>190000</v>
      </c>
    </row>
    <row r="14" spans="1:16" ht="12">
      <c r="A14" s="144" t="s">
        <v>343</v>
      </c>
      <c r="B14" s="144"/>
      <c r="C14" s="144"/>
      <c r="D14" s="144"/>
      <c r="E14" s="144"/>
      <c r="P14" s="12">
        <v>275500</v>
      </c>
    </row>
    <row r="15" spans="1:16" ht="12">
      <c r="A15" s="144"/>
      <c r="B15" s="144"/>
      <c r="C15" s="144"/>
      <c r="D15" s="144"/>
      <c r="E15" s="144">
        <v>0</v>
      </c>
      <c r="P15" s="12">
        <v>404248750</v>
      </c>
    </row>
    <row r="16" spans="1:16" s="15" customFormat="1" ht="12">
      <c r="A16" s="146" t="s">
        <v>346</v>
      </c>
      <c r="B16" s="146"/>
      <c r="C16" s="146"/>
      <c r="D16" s="146"/>
      <c r="E16" s="146">
        <v>0</v>
      </c>
      <c r="P16" s="15">
        <v>169664100</v>
      </c>
    </row>
    <row r="17" spans="1:16" ht="12">
      <c r="A17" s="144" t="s">
        <v>347</v>
      </c>
      <c r="B17" s="144"/>
      <c r="C17" s="144"/>
      <c r="D17" s="12">
        <v>3365208000</v>
      </c>
      <c r="E17" s="144">
        <v>1318003584</v>
      </c>
      <c r="P17" s="12">
        <v>110684500</v>
      </c>
    </row>
    <row r="18" spans="1:5" ht="12">
      <c r="A18" s="144" t="s">
        <v>348</v>
      </c>
      <c r="B18" s="144"/>
      <c r="C18" s="144"/>
      <c r="D18" s="12">
        <v>673042000</v>
      </c>
      <c r="E18" s="144">
        <v>659001792</v>
      </c>
    </row>
    <row r="19" spans="1:18" ht="12">
      <c r="A19" s="144" t="s">
        <v>349</v>
      </c>
      <c r="B19" s="144"/>
      <c r="C19" s="144"/>
      <c r="D19" s="144"/>
      <c r="E19" s="144">
        <v>0</v>
      </c>
      <c r="I19" s="12">
        <f aca="true" t="shared" si="0" ref="I19:Q19">SUM(I2:I18)</f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689451850</v>
      </c>
      <c r="Q19" s="12">
        <f t="shared" si="0"/>
        <v>0</v>
      </c>
      <c r="R19" s="12">
        <f>SUM(I19:Q19)</f>
        <v>689451850</v>
      </c>
    </row>
    <row r="20" spans="1:5" ht="12">
      <c r="A20" s="144"/>
      <c r="B20" s="144"/>
      <c r="C20" s="144"/>
      <c r="D20" s="144"/>
      <c r="E20" s="144"/>
    </row>
    <row r="21" spans="1:5" s="15" customFormat="1" ht="12">
      <c r="A21" s="146" t="s">
        <v>153</v>
      </c>
      <c r="B21" s="146"/>
      <c r="C21" s="146"/>
      <c r="D21" s="146"/>
      <c r="E21" s="146"/>
    </row>
    <row r="22" spans="1:18" ht="12">
      <c r="A22" s="144"/>
      <c r="B22" s="144"/>
      <c r="C22" s="144"/>
      <c r="D22" s="144"/>
      <c r="E22" s="144"/>
      <c r="R22" s="12">
        <v>7979496350</v>
      </c>
    </row>
    <row r="23" spans="1:18" s="15" customFormat="1" ht="12">
      <c r="A23" s="146" t="s">
        <v>350</v>
      </c>
      <c r="B23" s="146"/>
      <c r="C23" s="146"/>
      <c r="D23" s="146"/>
      <c r="E23" s="146"/>
      <c r="R23" s="15">
        <f>R19-R22</f>
        <v>-7290044500</v>
      </c>
    </row>
    <row r="24" spans="1:5" ht="12">
      <c r="A24" s="144" t="s">
        <v>351</v>
      </c>
      <c r="B24" s="144"/>
      <c r="C24" s="144"/>
      <c r="D24" s="144"/>
      <c r="E24" s="144"/>
    </row>
    <row r="25" spans="1:5" ht="12">
      <c r="A25" s="144" t="s">
        <v>227</v>
      </c>
      <c r="B25" s="144"/>
      <c r="C25" s="144"/>
      <c r="D25" s="144"/>
      <c r="E25" s="144"/>
    </row>
    <row r="26" spans="1:5" ht="12">
      <c r="A26" s="144" t="s">
        <v>227</v>
      </c>
      <c r="B26" s="144"/>
      <c r="C26" s="144"/>
      <c r="D26" s="144"/>
      <c r="E26" s="144"/>
    </row>
    <row r="27" spans="1:5" ht="12">
      <c r="A27" s="144" t="s">
        <v>227</v>
      </c>
      <c r="B27" s="144"/>
      <c r="C27" s="144"/>
      <c r="D27" s="144"/>
      <c r="E27" s="144"/>
    </row>
    <row r="28" spans="1:5" s="15" customFormat="1" ht="12">
      <c r="A28" s="146" t="s">
        <v>352</v>
      </c>
      <c r="B28" s="146"/>
      <c r="C28" s="146"/>
      <c r="D28" s="146"/>
      <c r="E28" s="146"/>
    </row>
    <row r="29" spans="1:5" ht="12">
      <c r="A29" s="144" t="s">
        <v>353</v>
      </c>
      <c r="B29" s="144"/>
      <c r="C29" s="144"/>
      <c r="D29" s="144"/>
      <c r="E29" s="144"/>
    </row>
    <row r="30" spans="1:5" ht="12">
      <c r="A30" s="144" t="s">
        <v>354</v>
      </c>
      <c r="B30" s="144"/>
      <c r="C30" s="144"/>
      <c r="D30" s="144"/>
      <c r="E30" s="144"/>
    </row>
    <row r="31" spans="1:5" ht="12">
      <c r="A31" s="144" t="s">
        <v>355</v>
      </c>
      <c r="B31" s="144"/>
      <c r="C31" s="144"/>
      <c r="D31" s="144"/>
      <c r="E31" s="144"/>
    </row>
    <row r="32" spans="1:5" ht="12">
      <c r="A32" s="144"/>
      <c r="B32" s="144"/>
      <c r="C32" s="144"/>
      <c r="D32" s="144"/>
      <c r="E32" s="144"/>
    </row>
    <row r="33" spans="1:5" s="15" customFormat="1" ht="12">
      <c r="A33" s="146" t="s">
        <v>356</v>
      </c>
      <c r="B33" s="146"/>
      <c r="C33" s="146"/>
      <c r="D33" s="146"/>
      <c r="E33" s="146"/>
    </row>
    <row r="34" spans="1:5" ht="12">
      <c r="A34" s="144" t="s">
        <v>357</v>
      </c>
      <c r="B34" s="144"/>
      <c r="C34" s="144"/>
      <c r="D34" s="144"/>
      <c r="E34" s="144"/>
    </row>
    <row r="35" spans="1:5" ht="12">
      <c r="A35" s="144" t="s">
        <v>358</v>
      </c>
      <c r="B35" s="144"/>
      <c r="C35" s="144"/>
      <c r="D35" s="144"/>
      <c r="E35" s="144"/>
    </row>
    <row r="36" spans="1:5" ht="12">
      <c r="A36" s="144" t="s">
        <v>359</v>
      </c>
      <c r="B36" s="144"/>
      <c r="C36" s="144"/>
      <c r="D36" s="144"/>
      <c r="E36" s="144"/>
    </row>
    <row r="37" spans="1:5" ht="12">
      <c r="A37" s="144" t="s">
        <v>360</v>
      </c>
      <c r="B37" s="144"/>
      <c r="C37" s="144"/>
      <c r="D37" s="144"/>
      <c r="E37" s="144"/>
    </row>
    <row r="38" spans="1:5" ht="12">
      <c r="A38" s="144" t="s">
        <v>361</v>
      </c>
      <c r="B38" s="144"/>
      <c r="C38" s="144"/>
      <c r="D38" s="144"/>
      <c r="E38" s="144"/>
    </row>
    <row r="39" spans="1:5" ht="12">
      <c r="A39" s="144" t="s">
        <v>362</v>
      </c>
      <c r="B39" s="144"/>
      <c r="C39" s="144"/>
      <c r="D39" s="144"/>
      <c r="E39" s="144"/>
    </row>
    <row r="40" spans="1:5" ht="12">
      <c r="A40" s="144" t="s">
        <v>363</v>
      </c>
      <c r="B40" s="144"/>
      <c r="C40" s="144"/>
      <c r="D40" s="144"/>
      <c r="E40" s="144"/>
    </row>
    <row r="41" spans="1:5" ht="12">
      <c r="A41" s="144" t="s">
        <v>364</v>
      </c>
      <c r="B41" s="144"/>
      <c r="C41" s="144"/>
      <c r="D41" s="144"/>
      <c r="E41" s="144"/>
    </row>
    <row r="42" spans="1:5" ht="12">
      <c r="A42" s="144"/>
      <c r="B42" s="144"/>
      <c r="C42" s="144"/>
      <c r="D42" s="144"/>
      <c r="E42" s="144"/>
    </row>
    <row r="43" spans="1:5" ht="12">
      <c r="A43" s="144" t="s">
        <v>365</v>
      </c>
      <c r="B43" s="144"/>
      <c r="C43" s="144"/>
      <c r="D43" s="144"/>
      <c r="E43" s="144"/>
    </row>
    <row r="44" spans="1:5" ht="12">
      <c r="A44" s="144" t="s">
        <v>366</v>
      </c>
      <c r="B44" s="144"/>
      <c r="C44" s="144"/>
      <c r="D44" s="144"/>
      <c r="E44" s="144"/>
    </row>
    <row r="45" spans="1:5" ht="24">
      <c r="A45" s="144"/>
      <c r="B45" s="144"/>
      <c r="C45" s="144"/>
      <c r="D45" s="274" t="s">
        <v>713</v>
      </c>
      <c r="E45" s="274" t="s">
        <v>714</v>
      </c>
    </row>
    <row r="46" spans="1:5" s="15" customFormat="1" ht="12">
      <c r="A46" s="146" t="s">
        <v>367</v>
      </c>
      <c r="B46" s="146"/>
      <c r="C46" s="146"/>
      <c r="D46" s="146">
        <f>SUM(D47:D54)</f>
        <v>6228472922</v>
      </c>
      <c r="E46" s="146">
        <f>SUM(E47:E54)</f>
        <v>3950247300</v>
      </c>
    </row>
    <row r="47" spans="1:5" ht="12">
      <c r="A47" s="146" t="s">
        <v>368</v>
      </c>
      <c r="B47" s="144"/>
      <c r="C47" s="144"/>
      <c r="D47" s="144"/>
      <c r="E47" s="144"/>
    </row>
    <row r="48" spans="1:5" ht="12">
      <c r="A48" s="144" t="s">
        <v>369</v>
      </c>
      <c r="B48" s="144"/>
      <c r="C48" s="144"/>
      <c r="D48" s="144"/>
      <c r="E48" s="144"/>
    </row>
    <row r="49" spans="1:5" ht="12">
      <c r="A49" s="144" t="s">
        <v>370</v>
      </c>
      <c r="B49" s="144"/>
      <c r="C49" s="144"/>
      <c r="D49" s="144">
        <v>6228472922</v>
      </c>
      <c r="E49" s="144">
        <v>3950247300</v>
      </c>
    </row>
    <row r="50" spans="1:5" ht="12">
      <c r="A50" s="144" t="s">
        <v>371</v>
      </c>
      <c r="B50" s="144"/>
      <c r="C50" s="144"/>
      <c r="D50" s="144"/>
      <c r="E50" s="144"/>
    </row>
    <row r="51" spans="1:5" ht="12">
      <c r="A51" s="144" t="s">
        <v>382</v>
      </c>
      <c r="B51" s="144"/>
      <c r="C51" s="144"/>
      <c r="D51" s="144"/>
      <c r="E51" s="144"/>
    </row>
    <row r="52" spans="1:5" ht="12">
      <c r="A52" s="144" t="s">
        <v>383</v>
      </c>
      <c r="B52" s="144"/>
      <c r="C52" s="144"/>
      <c r="D52" s="144"/>
      <c r="E52" s="144"/>
    </row>
    <row r="53" spans="1:5" ht="12">
      <c r="A53" s="144" t="s">
        <v>384</v>
      </c>
      <c r="B53" s="144"/>
      <c r="C53" s="144"/>
      <c r="D53" s="144"/>
      <c r="E53" s="144"/>
    </row>
    <row r="54" spans="1:5" ht="12">
      <c r="A54" s="144"/>
      <c r="B54" s="144"/>
      <c r="C54" s="144"/>
      <c r="D54" s="144"/>
      <c r="E54" s="144"/>
    </row>
    <row r="55" spans="1:5" s="15" customFormat="1" ht="12">
      <c r="A55" s="146" t="s">
        <v>385</v>
      </c>
      <c r="B55" s="146"/>
      <c r="C55" s="146"/>
      <c r="D55" s="146">
        <f>SUM(D56:D63)</f>
        <v>0</v>
      </c>
      <c r="E55" s="146">
        <f>SUM(E56:E63)</f>
        <v>0</v>
      </c>
    </row>
    <row r="56" spans="1:5" ht="12">
      <c r="A56" s="146" t="s">
        <v>386</v>
      </c>
      <c r="B56" s="144"/>
      <c r="C56" s="144"/>
      <c r="D56" s="144"/>
      <c r="E56" s="144"/>
    </row>
    <row r="57" spans="1:5" ht="12">
      <c r="A57" s="144" t="s">
        <v>387</v>
      </c>
      <c r="B57" s="144"/>
      <c r="C57" s="144"/>
      <c r="D57" s="144"/>
      <c r="E57" s="144">
        <v>0</v>
      </c>
    </row>
    <row r="58" spans="1:5" ht="12">
      <c r="A58" s="144" t="s">
        <v>388</v>
      </c>
      <c r="B58" s="144"/>
      <c r="C58" s="144"/>
      <c r="D58" s="144"/>
      <c r="E58" s="144">
        <v>0</v>
      </c>
    </row>
    <row r="59" spans="1:5" ht="12">
      <c r="A59" s="144" t="s">
        <v>389</v>
      </c>
      <c r="B59" s="144"/>
      <c r="C59" s="144"/>
      <c r="D59" s="144"/>
      <c r="E59" s="144">
        <v>0</v>
      </c>
    </row>
    <row r="60" spans="1:5" ht="12">
      <c r="A60" s="144" t="s">
        <v>390</v>
      </c>
      <c r="B60" s="144"/>
      <c r="C60" s="144"/>
      <c r="D60" s="144"/>
      <c r="E60" s="144">
        <v>0</v>
      </c>
    </row>
    <row r="61" spans="1:5" ht="12">
      <c r="A61" s="144" t="s">
        <v>391</v>
      </c>
      <c r="B61" s="144"/>
      <c r="C61" s="144"/>
      <c r="D61" s="144"/>
      <c r="E61" s="144">
        <v>0</v>
      </c>
    </row>
    <row r="62" spans="1:5" ht="12">
      <c r="A62" s="144" t="s">
        <v>392</v>
      </c>
      <c r="B62" s="144"/>
      <c r="C62" s="144"/>
      <c r="D62" s="144"/>
      <c r="E62" s="144">
        <v>0</v>
      </c>
    </row>
    <row r="63" spans="1:5" ht="12">
      <c r="A63" s="144"/>
      <c r="B63" s="144"/>
      <c r="C63" s="144"/>
      <c r="D63" s="144"/>
      <c r="E63" s="144"/>
    </row>
    <row r="64" spans="1:5" s="15" customFormat="1" ht="12">
      <c r="A64" s="146" t="s">
        <v>393</v>
      </c>
      <c r="B64" s="146"/>
      <c r="C64" s="146"/>
      <c r="D64" s="146">
        <f>D46-D55</f>
        <v>6228472922</v>
      </c>
      <c r="E64" s="146">
        <f>E46-E55</f>
        <v>3950247300</v>
      </c>
    </row>
    <row r="65" spans="1:5" ht="12">
      <c r="A65" s="146" t="s">
        <v>386</v>
      </c>
      <c r="B65" s="144"/>
      <c r="C65" s="144"/>
      <c r="D65" s="144"/>
      <c r="E65" s="144"/>
    </row>
    <row r="66" spans="1:5" ht="12">
      <c r="A66" s="144" t="s">
        <v>394</v>
      </c>
      <c r="B66" s="144"/>
      <c r="C66" s="144"/>
      <c r="D66" s="144"/>
      <c r="E66" s="144">
        <v>0</v>
      </c>
    </row>
    <row r="67" spans="1:5" ht="12">
      <c r="A67" s="144" t="s">
        <v>395</v>
      </c>
      <c r="B67" s="144"/>
      <c r="C67" s="144"/>
      <c r="D67" s="144">
        <f>D49</f>
        <v>6228472922</v>
      </c>
      <c r="E67" s="144">
        <f>E49</f>
        <v>3950247300</v>
      </c>
    </row>
    <row r="68" spans="1:5" ht="12">
      <c r="A68" s="144"/>
      <c r="B68" s="144"/>
      <c r="C68" s="144"/>
      <c r="D68" s="144"/>
      <c r="E68" s="144"/>
    </row>
    <row r="69" spans="1:5" s="15" customFormat="1" ht="33.75" customHeight="1">
      <c r="A69" s="146" t="s">
        <v>396</v>
      </c>
      <c r="B69" s="146"/>
      <c r="C69" s="146"/>
      <c r="D69" s="274" t="s">
        <v>713</v>
      </c>
      <c r="E69" s="274" t="s">
        <v>714</v>
      </c>
    </row>
    <row r="70" spans="1:5" ht="12">
      <c r="A70" s="144" t="s">
        <v>397</v>
      </c>
      <c r="B70" s="144"/>
      <c r="C70" s="144"/>
      <c r="D70" s="144"/>
      <c r="E70" s="144"/>
    </row>
    <row r="71" spans="1:5" ht="12">
      <c r="A71" s="144" t="s">
        <v>398</v>
      </c>
      <c r="B71" s="144"/>
      <c r="C71" s="144"/>
      <c r="D71" s="144"/>
      <c r="E71" s="144"/>
    </row>
    <row r="72" spans="1:5" ht="12">
      <c r="A72" s="144" t="s">
        <v>399</v>
      </c>
      <c r="B72" s="144"/>
      <c r="C72" s="144"/>
      <c r="D72" s="144">
        <v>1461543258</v>
      </c>
      <c r="E72" s="144">
        <v>1419685959</v>
      </c>
    </row>
    <row r="73" spans="1:5" ht="12">
      <c r="A73" s="144" t="s">
        <v>400</v>
      </c>
      <c r="B73" s="144"/>
      <c r="C73" s="144"/>
      <c r="D73" s="144"/>
      <c r="E73" s="144"/>
    </row>
    <row r="74" spans="1:5" ht="12">
      <c r="A74" s="144" t="s">
        <v>401</v>
      </c>
      <c r="B74" s="144"/>
      <c r="C74" s="144"/>
      <c r="D74" s="144"/>
      <c r="E74" s="144"/>
    </row>
    <row r="75" spans="1:5" ht="12">
      <c r="A75" s="144" t="s">
        <v>402</v>
      </c>
      <c r="B75" s="144"/>
      <c r="C75" s="144"/>
      <c r="D75" s="144"/>
      <c r="E75" s="144"/>
    </row>
    <row r="76" spans="1:5" ht="12">
      <c r="A76" s="144" t="s">
        <v>403</v>
      </c>
      <c r="B76" s="144"/>
      <c r="C76" s="144"/>
      <c r="D76" s="144"/>
      <c r="E76" s="144"/>
    </row>
    <row r="77" spans="1:5" ht="12">
      <c r="A77" s="144" t="s">
        <v>404</v>
      </c>
      <c r="B77" s="144"/>
      <c r="C77" s="144"/>
      <c r="D77" s="144"/>
      <c r="E77" s="144"/>
    </row>
    <row r="78" spans="1:5" s="15" customFormat="1" ht="12">
      <c r="A78" s="157" t="s">
        <v>131</v>
      </c>
      <c r="B78" s="157"/>
      <c r="C78" s="157"/>
      <c r="D78" s="146">
        <f>SUM(D70:D77)</f>
        <v>1461543258</v>
      </c>
      <c r="E78" s="146">
        <f>SUM(E70:E77)</f>
        <v>1419685959</v>
      </c>
    </row>
    <row r="79" spans="1:5" ht="12">
      <c r="A79" s="144"/>
      <c r="B79" s="144"/>
      <c r="C79" s="144"/>
      <c r="D79" s="144"/>
      <c r="E79" s="144"/>
    </row>
    <row r="80" spans="1:5" s="15" customFormat="1" ht="33.75" customHeight="1">
      <c r="A80" s="146" t="s">
        <v>405</v>
      </c>
      <c r="B80" s="146"/>
      <c r="C80" s="146"/>
      <c r="D80" s="274" t="s">
        <v>713</v>
      </c>
      <c r="E80" s="274" t="s">
        <v>714</v>
      </c>
    </row>
    <row r="81" spans="1:5" ht="12">
      <c r="A81" s="144" t="s">
        <v>406</v>
      </c>
      <c r="B81" s="144"/>
      <c r="C81" s="144"/>
      <c r="D81" s="144">
        <v>543379820</v>
      </c>
      <c r="E81" s="144">
        <v>148849774</v>
      </c>
    </row>
    <row r="82" spans="1:5" ht="12">
      <c r="A82" s="144" t="s">
        <v>407</v>
      </c>
      <c r="B82" s="144"/>
      <c r="C82" s="144"/>
      <c r="D82" s="144"/>
      <c r="E82" s="144">
        <v>0</v>
      </c>
    </row>
    <row r="83" spans="1:5" ht="12">
      <c r="A83" s="144" t="s">
        <v>408</v>
      </c>
      <c r="B83" s="144"/>
      <c r="C83" s="144"/>
      <c r="D83" s="144">
        <f>1133220000</f>
        <v>1133220000</v>
      </c>
      <c r="E83" s="144">
        <v>0</v>
      </c>
    </row>
    <row r="84" spans="1:5" ht="12">
      <c r="A84" s="144" t="s">
        <v>409</v>
      </c>
      <c r="B84" s="144"/>
      <c r="C84" s="144"/>
      <c r="D84" s="144"/>
      <c r="E84" s="144">
        <v>1046052500</v>
      </c>
    </row>
    <row r="85" spans="1:5" ht="12">
      <c r="A85" s="144" t="s">
        <v>410</v>
      </c>
      <c r="B85" s="144"/>
      <c r="C85" s="144"/>
      <c r="D85" s="144">
        <v>0</v>
      </c>
      <c r="E85" s="144">
        <v>0</v>
      </c>
    </row>
    <row r="86" spans="1:5" ht="12">
      <c r="A86" s="144" t="s">
        <v>411</v>
      </c>
      <c r="B86" s="144"/>
      <c r="C86" s="144"/>
      <c r="D86" s="144">
        <v>0</v>
      </c>
      <c r="E86" s="144">
        <v>0</v>
      </c>
    </row>
    <row r="87" spans="1:5" ht="12">
      <c r="A87" s="144" t="s">
        <v>671</v>
      </c>
      <c r="B87" s="144"/>
      <c r="C87" s="144"/>
      <c r="D87" s="144">
        <f>1991886753-D81-D82-D83-D84-D85--D88</f>
        <v>315286933</v>
      </c>
      <c r="E87" s="144">
        <v>13913265</v>
      </c>
    </row>
    <row r="88" spans="1:5" ht="12">
      <c r="A88" s="144" t="s">
        <v>154</v>
      </c>
      <c r="B88" s="144"/>
      <c r="C88" s="144"/>
      <c r="D88" s="144">
        <v>0</v>
      </c>
      <c r="E88" s="144">
        <v>0</v>
      </c>
    </row>
    <row r="89" spans="1:5" s="15" customFormat="1" ht="12">
      <c r="A89" s="157" t="s">
        <v>131</v>
      </c>
      <c r="B89" s="157"/>
      <c r="C89" s="146"/>
      <c r="D89" s="146">
        <f>SUM(D81:D88)</f>
        <v>1991886753</v>
      </c>
      <c r="E89" s="146">
        <f>SUM(E81:E88)</f>
        <v>1208815539</v>
      </c>
    </row>
    <row r="90" spans="1:5" ht="12">
      <c r="A90" s="144"/>
      <c r="B90" s="144"/>
      <c r="C90" s="144"/>
      <c r="D90" s="144"/>
      <c r="E90" s="144"/>
    </row>
    <row r="91" spans="1:5" ht="35.25" customHeight="1">
      <c r="A91" s="146" t="s">
        <v>412</v>
      </c>
      <c r="B91" s="146"/>
      <c r="C91" s="146"/>
      <c r="D91" s="274" t="s">
        <v>713</v>
      </c>
      <c r="E91" s="274" t="s">
        <v>714</v>
      </c>
    </row>
    <row r="92" spans="1:5" ht="12">
      <c r="A92" s="144" t="s">
        <v>413</v>
      </c>
      <c r="B92" s="144"/>
      <c r="C92" s="144"/>
      <c r="D92" s="144">
        <v>89391555</v>
      </c>
      <c r="E92" s="144"/>
    </row>
    <row r="93" spans="1:5" ht="12">
      <c r="A93" s="144" t="s">
        <v>414</v>
      </c>
      <c r="B93" s="144"/>
      <c r="C93" s="144"/>
      <c r="D93" s="144"/>
      <c r="E93" s="144"/>
    </row>
    <row r="94" spans="1:5" ht="12">
      <c r="A94" s="144" t="s">
        <v>415</v>
      </c>
      <c r="B94" s="144"/>
      <c r="C94" s="144"/>
      <c r="D94" s="144"/>
      <c r="E94" s="144"/>
    </row>
    <row r="95" spans="1:5" ht="12">
      <c r="A95" s="144" t="s">
        <v>416</v>
      </c>
      <c r="B95" s="144"/>
      <c r="C95" s="144"/>
      <c r="D95" s="144"/>
      <c r="E95" s="144"/>
    </row>
    <row r="96" spans="1:5" ht="12">
      <c r="A96" s="144" t="s">
        <v>417</v>
      </c>
      <c r="B96" s="144"/>
      <c r="C96" s="144"/>
      <c r="D96" s="144"/>
      <c r="E96" s="144"/>
    </row>
    <row r="97" spans="1:5" ht="12">
      <c r="A97" s="144" t="s">
        <v>418</v>
      </c>
      <c r="B97" s="144"/>
      <c r="C97" s="144"/>
      <c r="D97" s="144">
        <v>0</v>
      </c>
      <c r="E97" s="144">
        <v>42408125</v>
      </c>
    </row>
    <row r="98" spans="1:5" ht="12">
      <c r="A98" s="144" t="s">
        <v>155</v>
      </c>
      <c r="B98" s="144"/>
      <c r="C98" s="144"/>
      <c r="D98" s="144">
        <v>813619821</v>
      </c>
      <c r="E98" s="144"/>
    </row>
    <row r="99" spans="1:5" ht="12">
      <c r="A99" s="144" t="s">
        <v>419</v>
      </c>
      <c r="B99" s="144"/>
      <c r="C99" s="144"/>
      <c r="D99" s="144">
        <v>0</v>
      </c>
      <c r="E99" s="144">
        <v>0</v>
      </c>
    </row>
    <row r="100" spans="1:5" ht="12">
      <c r="A100" s="144" t="s">
        <v>420</v>
      </c>
      <c r="B100" s="144"/>
      <c r="C100" s="144"/>
      <c r="D100" s="144">
        <v>0</v>
      </c>
      <c r="E100" s="144"/>
    </row>
    <row r="101" spans="1:5" ht="12">
      <c r="A101" s="144" t="s">
        <v>421</v>
      </c>
      <c r="B101" s="144" t="s">
        <v>548</v>
      </c>
      <c r="C101" s="144"/>
      <c r="D101" s="144">
        <f>952114961-D92-D93-D94-D95-D96-D97-D98-D99-D100</f>
        <v>49103585</v>
      </c>
      <c r="E101" s="144">
        <v>18432900</v>
      </c>
    </row>
    <row r="102" spans="1:5" s="15" customFormat="1" ht="12">
      <c r="A102" s="157" t="s">
        <v>131</v>
      </c>
      <c r="B102" s="157"/>
      <c r="C102" s="146"/>
      <c r="D102" s="146">
        <f>SUM(D92:D101)</f>
        <v>952114961</v>
      </c>
      <c r="E102" s="146">
        <f>SUM(E92:E101)</f>
        <v>60841025</v>
      </c>
    </row>
    <row r="103" spans="1:5" ht="12">
      <c r="A103" s="144"/>
      <c r="B103" s="144"/>
      <c r="C103" s="144"/>
      <c r="D103" s="144"/>
      <c r="E103" s="144"/>
    </row>
    <row r="104" spans="1:5" s="15" customFormat="1" ht="24">
      <c r="A104" s="146" t="s">
        <v>422</v>
      </c>
      <c r="B104" s="146"/>
      <c r="C104" s="146" t="s">
        <v>423</v>
      </c>
      <c r="D104" s="274" t="s">
        <v>713</v>
      </c>
      <c r="E104" s="274" t="s">
        <v>714</v>
      </c>
    </row>
    <row r="105" spans="1:5" s="15" customFormat="1" ht="12">
      <c r="A105" s="145" t="s">
        <v>431</v>
      </c>
      <c r="B105" s="144"/>
      <c r="C105" s="144"/>
      <c r="D105" s="333">
        <v>204685577</v>
      </c>
      <c r="E105" s="144">
        <v>115511288</v>
      </c>
    </row>
    <row r="106" spans="1:5" ht="12">
      <c r="A106" s="145" t="s">
        <v>432</v>
      </c>
      <c r="B106" s="144"/>
      <c r="C106" s="144"/>
      <c r="D106" s="144">
        <v>0</v>
      </c>
      <c r="E106" s="144">
        <v>0</v>
      </c>
    </row>
    <row r="107" spans="1:5" ht="12">
      <c r="A107" s="144" t="s">
        <v>433</v>
      </c>
      <c r="B107" s="144"/>
      <c r="C107" s="144"/>
      <c r="D107" s="144">
        <v>0</v>
      </c>
      <c r="E107" s="144">
        <v>0</v>
      </c>
    </row>
    <row r="108" spans="1:5" s="15" customFormat="1" ht="12">
      <c r="A108" s="146" t="s">
        <v>434</v>
      </c>
      <c r="B108" s="146"/>
      <c r="C108" s="146"/>
      <c r="D108" s="209">
        <f>SUM(D105:D107)</f>
        <v>204685577</v>
      </c>
      <c r="E108" s="146">
        <f>SUM(E105:E107)</f>
        <v>115511288</v>
      </c>
    </row>
    <row r="109" spans="1:5" s="15" customFormat="1" ht="24">
      <c r="A109" s="146" t="s">
        <v>435</v>
      </c>
      <c r="B109" s="146"/>
      <c r="C109" s="146"/>
      <c r="D109" s="274" t="s">
        <v>713</v>
      </c>
      <c r="E109" s="274" t="s">
        <v>714</v>
      </c>
    </row>
    <row r="110" spans="1:5" ht="12">
      <c r="A110" s="144" t="s">
        <v>436</v>
      </c>
      <c r="B110" s="144"/>
      <c r="C110" s="144"/>
      <c r="D110" s="144"/>
      <c r="E110" s="144"/>
    </row>
    <row r="111" spans="1:5" ht="12">
      <c r="A111" s="144" t="s">
        <v>437</v>
      </c>
      <c r="B111" s="144"/>
      <c r="C111" s="144"/>
      <c r="D111" s="144"/>
      <c r="E111" s="144"/>
    </row>
    <row r="112" spans="1:5" ht="12">
      <c r="A112" s="144" t="s">
        <v>438</v>
      </c>
      <c r="B112" s="144"/>
      <c r="C112" s="144"/>
      <c r="D112" s="144"/>
      <c r="E112" s="144"/>
    </row>
    <row r="113" spans="1:5" ht="12">
      <c r="A113" s="144" t="s">
        <v>439</v>
      </c>
      <c r="B113" s="144"/>
      <c r="C113" s="144"/>
      <c r="D113" s="144"/>
      <c r="E113" s="144"/>
    </row>
    <row r="114" spans="1:5" ht="12">
      <c r="A114" s="144" t="s">
        <v>440</v>
      </c>
      <c r="B114" s="144"/>
      <c r="C114" s="144"/>
      <c r="D114" s="144"/>
      <c r="E114" s="144"/>
    </row>
    <row r="115" spans="1:5" ht="12">
      <c r="A115" s="144" t="s">
        <v>441</v>
      </c>
      <c r="B115" s="144"/>
      <c r="C115" s="144"/>
      <c r="D115" s="144"/>
      <c r="E115" s="144"/>
    </row>
    <row r="116" spans="1:5" ht="12">
      <c r="A116" s="144" t="s">
        <v>442</v>
      </c>
      <c r="B116" s="144"/>
      <c r="C116" s="144"/>
      <c r="D116" s="144"/>
      <c r="E116" s="144"/>
    </row>
    <row r="117" spans="1:5" ht="12">
      <c r="A117" s="144" t="s">
        <v>443</v>
      </c>
      <c r="B117" s="144"/>
      <c r="C117" s="144"/>
      <c r="D117" s="144"/>
      <c r="E117" s="144"/>
    </row>
    <row r="118" spans="1:5" ht="12">
      <c r="A118" s="144" t="s">
        <v>444</v>
      </c>
      <c r="B118" s="144"/>
      <c r="C118" s="144"/>
      <c r="D118" s="144"/>
      <c r="E118" s="144"/>
    </row>
    <row r="119" spans="1:5" ht="12">
      <c r="A119" s="144" t="s">
        <v>445</v>
      </c>
      <c r="B119" s="144"/>
      <c r="C119" s="144"/>
      <c r="D119" s="144"/>
      <c r="E119" s="144"/>
    </row>
    <row r="120" spans="1:5" ht="12">
      <c r="A120" s="144" t="s">
        <v>446</v>
      </c>
      <c r="B120" s="144"/>
      <c r="C120" s="144"/>
      <c r="D120" s="144"/>
      <c r="E120" s="144"/>
    </row>
    <row r="121" spans="1:5" ht="12">
      <c r="A121" s="144"/>
      <c r="B121" s="144"/>
      <c r="C121" s="144"/>
      <c r="D121" s="144"/>
      <c r="E121" s="144"/>
    </row>
    <row r="122" spans="1:5" s="15" customFormat="1" ht="37.5" customHeight="1">
      <c r="A122" s="146" t="s">
        <v>447</v>
      </c>
      <c r="B122" s="146"/>
      <c r="C122" s="146"/>
      <c r="D122" s="274" t="s">
        <v>713</v>
      </c>
      <c r="E122" s="274" t="s">
        <v>714</v>
      </c>
    </row>
    <row r="123" spans="1:5" ht="12">
      <c r="A123" s="144" t="s">
        <v>448</v>
      </c>
      <c r="B123" s="144"/>
      <c r="C123" s="144"/>
      <c r="D123" s="144">
        <f>71610967</f>
        <v>71610967</v>
      </c>
      <c r="E123" s="144">
        <v>51468159</v>
      </c>
    </row>
    <row r="124" spans="1:5" ht="12">
      <c r="A124" s="144" t="s">
        <v>449</v>
      </c>
      <c r="B124" s="144"/>
      <c r="C124" s="144"/>
      <c r="D124" s="144">
        <v>711362140</v>
      </c>
      <c r="E124" s="144">
        <v>437439602</v>
      </c>
    </row>
    <row r="125" spans="1:5" ht="12">
      <c r="A125" s="144" t="s">
        <v>450</v>
      </c>
      <c r="B125" s="144"/>
      <c r="C125" s="144"/>
      <c r="D125" s="144">
        <f>1038167010-91777784</f>
        <v>946389226</v>
      </c>
      <c r="E125" s="144">
        <v>959645286</v>
      </c>
    </row>
    <row r="126" spans="1:5" ht="12">
      <c r="A126" s="144" t="s">
        <v>451</v>
      </c>
      <c r="B126" s="144"/>
      <c r="C126" s="144"/>
      <c r="D126" s="144">
        <v>140214917</v>
      </c>
      <c r="E126" s="144">
        <v>84208437</v>
      </c>
    </row>
    <row r="127" spans="1:5" ht="12">
      <c r="A127" s="144" t="s">
        <v>452</v>
      </c>
      <c r="B127" s="144"/>
      <c r="C127" s="144"/>
      <c r="D127" s="144">
        <v>20608035</v>
      </c>
      <c r="E127" s="144">
        <v>72015939</v>
      </c>
    </row>
    <row r="128" spans="1:5" s="15" customFormat="1" ht="12">
      <c r="A128" s="157" t="s">
        <v>453</v>
      </c>
      <c r="B128" s="157"/>
      <c r="C128" s="146"/>
      <c r="D128" s="146">
        <f>SUM(D123:D127)</f>
        <v>1890185285</v>
      </c>
      <c r="E128" s="146">
        <f>SUM(E123:E127)</f>
        <v>1604777423</v>
      </c>
    </row>
    <row r="129" spans="1:5" ht="15.75" customHeight="1">
      <c r="A129" s="144"/>
      <c r="B129" s="144"/>
      <c r="C129" s="144"/>
      <c r="D129" s="144"/>
      <c r="E129" s="144"/>
    </row>
    <row r="130" spans="1:5" s="15" customFormat="1" ht="18.75" customHeight="1">
      <c r="A130" s="146" t="s">
        <v>454</v>
      </c>
      <c r="B130" s="146"/>
      <c r="C130" s="146"/>
      <c r="D130" s="146"/>
      <c r="E130" s="146"/>
    </row>
    <row r="131" spans="1:5" ht="12">
      <c r="A131" s="144"/>
      <c r="B131" s="144"/>
      <c r="C131" s="144"/>
      <c r="D131" s="144"/>
      <c r="E131" s="144"/>
    </row>
    <row r="132" spans="1:5" ht="12">
      <c r="A132" s="144"/>
      <c r="B132" s="144"/>
      <c r="C132" s="144"/>
      <c r="D132" s="144"/>
      <c r="E132" s="144"/>
    </row>
    <row r="133" spans="1:5" ht="33" customHeight="1">
      <c r="A133" s="395" t="s">
        <v>455</v>
      </c>
      <c r="B133" s="395"/>
      <c r="C133" s="395"/>
      <c r="D133" s="274" t="s">
        <v>713</v>
      </c>
      <c r="E133" s="274" t="s">
        <v>714</v>
      </c>
    </row>
    <row r="134" spans="1:5" ht="12">
      <c r="A134" s="146" t="s">
        <v>456</v>
      </c>
      <c r="B134" s="144"/>
      <c r="C134" s="144"/>
      <c r="D134" s="144"/>
      <c r="E134" s="144"/>
    </row>
    <row r="135" spans="1:5" ht="12">
      <c r="A135" s="146" t="s">
        <v>457</v>
      </c>
      <c r="B135" s="144"/>
      <c r="C135" s="144"/>
      <c r="D135" s="144"/>
      <c r="E135" s="144"/>
    </row>
    <row r="136" spans="1:5" ht="12">
      <c r="A136" s="144" t="s">
        <v>458</v>
      </c>
      <c r="B136" s="144"/>
      <c r="C136" s="144"/>
      <c r="D136" s="144" t="s">
        <v>459</v>
      </c>
      <c r="E136" s="144" t="s">
        <v>459</v>
      </c>
    </row>
    <row r="137" spans="1:5" ht="12">
      <c r="A137" s="144" t="s">
        <v>460</v>
      </c>
      <c r="B137" s="144"/>
      <c r="C137" s="144"/>
      <c r="D137" s="144" t="s">
        <v>459</v>
      </c>
      <c r="E137" s="144" t="s">
        <v>459</v>
      </c>
    </row>
    <row r="138" spans="1:5" ht="12">
      <c r="A138" s="146" t="s">
        <v>461</v>
      </c>
      <c r="B138" s="144"/>
      <c r="C138" s="144"/>
      <c r="D138" s="144"/>
      <c r="E138" s="144"/>
    </row>
    <row r="139" spans="1:5" ht="12">
      <c r="A139" s="144" t="s">
        <v>462</v>
      </c>
      <c r="B139" s="144"/>
      <c r="C139" s="144"/>
      <c r="D139" s="144" t="s">
        <v>459</v>
      </c>
      <c r="E139" s="144" t="s">
        <v>459</v>
      </c>
    </row>
    <row r="140" spans="1:5" ht="12">
      <c r="A140" s="144" t="s">
        <v>463</v>
      </c>
      <c r="B140" s="144"/>
      <c r="C140" s="144"/>
      <c r="D140" s="144"/>
      <c r="E140" s="144"/>
    </row>
    <row r="141" spans="1:5" ht="12">
      <c r="A141" s="144" t="s">
        <v>464</v>
      </c>
      <c r="B141" s="144"/>
      <c r="C141" s="144"/>
      <c r="D141" s="144" t="s">
        <v>459</v>
      </c>
      <c r="E141" s="144" t="s">
        <v>459</v>
      </c>
    </row>
    <row r="142" spans="1:5" ht="12">
      <c r="A142" s="144" t="s">
        <v>465</v>
      </c>
      <c r="B142" s="144"/>
      <c r="C142" s="144"/>
      <c r="D142" s="144"/>
      <c r="E142" s="144"/>
    </row>
    <row r="143" spans="1:5" ht="12">
      <c r="A143" s="144" t="s">
        <v>466</v>
      </c>
      <c r="B143" s="144"/>
      <c r="C143" s="144"/>
      <c r="D143" s="144" t="s">
        <v>459</v>
      </c>
      <c r="E143" s="144" t="s">
        <v>459</v>
      </c>
    </row>
    <row r="144" spans="1:5" ht="12">
      <c r="A144" s="144" t="s">
        <v>467</v>
      </c>
      <c r="B144" s="144"/>
      <c r="C144" s="144"/>
      <c r="D144" s="144"/>
      <c r="E144" s="144"/>
    </row>
    <row r="145" spans="1:5" ht="12">
      <c r="A145" s="144" t="s">
        <v>468</v>
      </c>
      <c r="B145" s="144"/>
      <c r="C145" s="144"/>
      <c r="D145" s="144"/>
      <c r="E145" s="144"/>
    </row>
    <row r="146" spans="1:5" ht="12">
      <c r="A146" s="144" t="s">
        <v>469</v>
      </c>
      <c r="B146" s="144"/>
      <c r="C146" s="144"/>
      <c r="D146" s="144" t="s">
        <v>459</v>
      </c>
      <c r="E146" s="144" t="s">
        <v>459</v>
      </c>
    </row>
    <row r="147" spans="1:5" ht="12">
      <c r="A147" s="146" t="s">
        <v>470</v>
      </c>
      <c r="B147" s="144"/>
      <c r="C147" s="144"/>
      <c r="D147" s="144"/>
      <c r="E147" s="144"/>
    </row>
    <row r="148" spans="1:5" ht="12">
      <c r="A148" s="146" t="s">
        <v>476</v>
      </c>
      <c r="B148" s="146"/>
      <c r="C148" s="146"/>
      <c r="D148" s="146"/>
      <c r="E148" s="146"/>
    </row>
    <row r="149" spans="1:5" ht="12">
      <c r="A149" s="146" t="s">
        <v>477</v>
      </c>
      <c r="B149" s="146"/>
      <c r="C149" s="146"/>
      <c r="D149" s="146"/>
      <c r="E149" s="146"/>
    </row>
    <row r="150" spans="1:5" ht="12">
      <c r="A150" s="144"/>
      <c r="B150" s="144"/>
      <c r="C150" s="144"/>
      <c r="D150" s="144"/>
      <c r="E150" s="144"/>
    </row>
    <row r="151" spans="1:5" ht="12">
      <c r="A151" s="146" t="s">
        <v>478</v>
      </c>
      <c r="B151" s="144"/>
      <c r="C151" s="144"/>
      <c r="D151" s="144"/>
      <c r="E151" s="144"/>
    </row>
    <row r="152" spans="1:5" ht="12">
      <c r="A152" s="144"/>
      <c r="B152" s="144"/>
      <c r="C152" s="144"/>
      <c r="D152" s="144"/>
      <c r="E152" s="144"/>
    </row>
    <row r="153" spans="1:5" ht="15" customHeight="1">
      <c r="A153" s="22"/>
      <c r="B153" s="22"/>
      <c r="C153" s="22"/>
      <c r="D153" s="22"/>
      <c r="E153" s="11"/>
    </row>
    <row r="154" spans="4:5" ht="15" customHeight="1">
      <c r="D154" s="396" t="s">
        <v>715</v>
      </c>
      <c r="E154" s="396"/>
    </row>
    <row r="155" spans="1:5" s="15" customFormat="1" ht="15" customHeight="1">
      <c r="A155" s="158" t="s">
        <v>479</v>
      </c>
      <c r="B155" s="18" t="s">
        <v>480</v>
      </c>
      <c r="C155" s="18"/>
      <c r="D155" s="397" t="s">
        <v>587</v>
      </c>
      <c r="E155" s="397"/>
    </row>
    <row r="156" spans="1:5" s="19" customFormat="1" ht="15" customHeight="1">
      <c r="A156" s="178" t="s">
        <v>481</v>
      </c>
      <c r="B156" s="20" t="s">
        <v>482</v>
      </c>
      <c r="C156" s="20"/>
      <c r="D156" s="362" t="s">
        <v>482</v>
      </c>
      <c r="E156" s="362"/>
    </row>
    <row r="157" ht="15" customHeight="1"/>
    <row r="158" ht="15" customHeight="1"/>
    <row r="159" ht="15" customHeight="1"/>
    <row r="160" ht="15" customHeight="1">
      <c r="D160" s="12" t="s">
        <v>483</v>
      </c>
    </row>
    <row r="161" spans="1:5" ht="15" customHeight="1">
      <c r="A161" s="12" t="s">
        <v>484</v>
      </c>
      <c r="B161" s="16" t="s">
        <v>485</v>
      </c>
      <c r="D161" s="392"/>
      <c r="E161" s="392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sheetProtection password="C9BA" sheet="1" objects="1" scenarios="1"/>
  <mergeCells count="6">
    <mergeCell ref="D156:E156"/>
    <mergeCell ref="D161:E161"/>
    <mergeCell ref="A2:E2"/>
    <mergeCell ref="A133:C133"/>
    <mergeCell ref="D154:E154"/>
    <mergeCell ref="D155:E155"/>
  </mergeCells>
  <printOptions/>
  <pageMargins left="0.58" right="0.29" top="0.48" bottom="0.32" header="0.38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7"/>
  <sheetViews>
    <sheetView zoomScale="115" zoomScaleNormal="115" workbookViewId="0" topLeftCell="A4">
      <pane xSplit="3" ySplit="4" topLeftCell="D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A35" sqref="A35"/>
    </sheetView>
  </sheetViews>
  <sheetFormatPr defaultColWidth="7.99609375" defaultRowHeight="15"/>
  <cols>
    <col min="1" max="1" width="38.88671875" style="5" customWidth="1"/>
    <col min="2" max="2" width="4.21484375" style="5" customWidth="1"/>
    <col min="3" max="3" width="6.77734375" style="5" customWidth="1"/>
    <col min="4" max="4" width="14.3359375" style="269" customWidth="1"/>
    <col min="5" max="5" width="14.21484375" style="5" customWidth="1"/>
    <col min="6" max="16384" width="7.99609375" style="5" customWidth="1"/>
  </cols>
  <sheetData>
    <row r="1" spans="1:5" ht="16.5" customHeight="1">
      <c r="A1" s="1" t="s">
        <v>552</v>
      </c>
      <c r="C1" s="359" t="s">
        <v>592</v>
      </c>
      <c r="D1" s="359"/>
      <c r="E1" s="359"/>
    </row>
    <row r="2" spans="1:5" ht="12.75" customHeight="1">
      <c r="A2" s="23" t="s">
        <v>553</v>
      </c>
      <c r="C2" s="365" t="s">
        <v>593</v>
      </c>
      <c r="D2" s="365"/>
      <c r="E2" s="365"/>
    </row>
    <row r="3" spans="1:5" ht="12.75" customHeight="1">
      <c r="A3" s="38" t="s">
        <v>524</v>
      </c>
      <c r="C3" s="250" t="s">
        <v>594</v>
      </c>
      <c r="D3" s="255"/>
      <c r="E3" s="250"/>
    </row>
    <row r="4" spans="1:5" ht="20.25" customHeight="1">
      <c r="A4" s="366" t="s">
        <v>525</v>
      </c>
      <c r="B4" s="366"/>
      <c r="C4" s="366"/>
      <c r="D4" s="366"/>
      <c r="E4" s="366"/>
    </row>
    <row r="5" spans="1:5" ht="12.75" customHeight="1">
      <c r="A5" s="367" t="s">
        <v>623</v>
      </c>
      <c r="B5" s="367"/>
      <c r="C5" s="367"/>
      <c r="D5" s="367"/>
      <c r="E5" s="367"/>
    </row>
    <row r="6" spans="1:5" ht="18" customHeight="1" thickBot="1">
      <c r="A6" s="4"/>
      <c r="B6" s="4"/>
      <c r="C6" s="4"/>
      <c r="D6" s="256"/>
      <c r="E6" s="4"/>
    </row>
    <row r="7" spans="1:5" s="2" customFormat="1" ht="31.5" customHeight="1" thickBot="1">
      <c r="A7" s="239" t="s">
        <v>596</v>
      </c>
      <c r="B7" s="240" t="s">
        <v>557</v>
      </c>
      <c r="C7" s="240" t="s">
        <v>597</v>
      </c>
      <c r="D7" s="240" t="s">
        <v>68</v>
      </c>
      <c r="E7" s="241" t="s">
        <v>708</v>
      </c>
    </row>
    <row r="8" spans="1:5" s="39" customFormat="1" ht="15" customHeight="1">
      <c r="A8" s="128" t="s">
        <v>598</v>
      </c>
      <c r="B8" s="245">
        <v>100</v>
      </c>
      <c r="C8" s="245"/>
      <c r="D8" s="278">
        <f>D9+D12+D15+D22+D25</f>
        <v>92452869726</v>
      </c>
      <c r="E8" s="246">
        <f>E9+E12+E15+E22+E25</f>
        <v>82937524221</v>
      </c>
    </row>
    <row r="9" spans="1:5" s="29" customFormat="1" ht="15" customHeight="1">
      <c r="A9" s="25" t="s">
        <v>599</v>
      </c>
      <c r="B9" s="26">
        <v>110</v>
      </c>
      <c r="C9" s="26"/>
      <c r="D9" s="261">
        <f>D10+D11</f>
        <v>18043133973</v>
      </c>
      <c r="E9" s="27">
        <f>E10+E11</f>
        <v>16601930070</v>
      </c>
    </row>
    <row r="10" spans="1:5" ht="15" customHeight="1">
      <c r="A10" s="30" t="s">
        <v>600</v>
      </c>
      <c r="B10" s="31">
        <v>111</v>
      </c>
      <c r="C10" s="31" t="s">
        <v>601</v>
      </c>
      <c r="D10" s="257">
        <v>2397344834</v>
      </c>
      <c r="E10" s="32">
        <v>956140931</v>
      </c>
    </row>
    <row r="11" spans="1:5" ht="15" customHeight="1">
      <c r="A11" s="30" t="s">
        <v>602</v>
      </c>
      <c r="B11" s="31">
        <v>112</v>
      </c>
      <c r="C11" s="31"/>
      <c r="D11" s="257">
        <v>15645789139</v>
      </c>
      <c r="E11" s="218">
        <v>15645789139</v>
      </c>
    </row>
    <row r="12" spans="1:5" s="29" customFormat="1" ht="15" customHeight="1">
      <c r="A12" s="25" t="s">
        <v>603</v>
      </c>
      <c r="B12" s="26">
        <v>120</v>
      </c>
      <c r="C12" s="26" t="s">
        <v>604</v>
      </c>
      <c r="D12" s="261">
        <f>D13+D14</f>
        <v>33463682876</v>
      </c>
      <c r="E12" s="27">
        <f>E13+E14</f>
        <v>28734274772</v>
      </c>
    </row>
    <row r="13" spans="1:5" ht="15" customHeight="1">
      <c r="A13" s="30" t="s">
        <v>605</v>
      </c>
      <c r="B13" s="31">
        <v>121</v>
      </c>
      <c r="C13" s="31"/>
      <c r="D13" s="257">
        <f>58989485442-15645789139</f>
        <v>43343696303</v>
      </c>
      <c r="E13" s="32">
        <v>38614288199</v>
      </c>
    </row>
    <row r="14" spans="1:5" ht="15" customHeight="1">
      <c r="A14" s="30" t="s">
        <v>606</v>
      </c>
      <c r="B14" s="31">
        <v>129</v>
      </c>
      <c r="C14" s="31"/>
      <c r="D14" s="258">
        <v>-9880013427</v>
      </c>
      <c r="E14" s="33">
        <v>-9880013427</v>
      </c>
    </row>
    <row r="15" spans="1:5" s="29" customFormat="1" ht="15" customHeight="1">
      <c r="A15" s="25" t="s">
        <v>607</v>
      </c>
      <c r="B15" s="26">
        <v>130</v>
      </c>
      <c r="C15" s="26"/>
      <c r="D15" s="261">
        <f>SUM(D16:D21)</f>
        <v>19974668684</v>
      </c>
      <c r="E15" s="27">
        <f>SUM(E16:E21)</f>
        <v>16758589978</v>
      </c>
    </row>
    <row r="16" spans="1:5" ht="15" customHeight="1">
      <c r="A16" s="30" t="s">
        <v>608</v>
      </c>
      <c r="B16" s="31">
        <v>131</v>
      </c>
      <c r="C16" s="31"/>
      <c r="D16" s="257">
        <v>15054053225</v>
      </c>
      <c r="E16" s="32">
        <v>11701257201</v>
      </c>
    </row>
    <row r="17" spans="1:5" ht="15" customHeight="1">
      <c r="A17" s="30" t="s">
        <v>609</v>
      </c>
      <c r="B17" s="31">
        <v>132</v>
      </c>
      <c r="C17" s="31"/>
      <c r="D17" s="257">
        <v>1039992000</v>
      </c>
      <c r="E17" s="32">
        <v>1150733997</v>
      </c>
    </row>
    <row r="18" spans="1:5" ht="15" customHeight="1">
      <c r="A18" s="30" t="s">
        <v>610</v>
      </c>
      <c r="B18" s="31">
        <v>133</v>
      </c>
      <c r="C18" s="31"/>
      <c r="D18" s="257"/>
      <c r="E18" s="32">
        <v>0</v>
      </c>
    </row>
    <row r="19" spans="1:5" ht="15" customHeight="1">
      <c r="A19" s="34" t="s">
        <v>611</v>
      </c>
      <c r="B19" s="31">
        <v>134</v>
      </c>
      <c r="C19" s="31"/>
      <c r="D19" s="257"/>
      <c r="E19" s="32">
        <v>0</v>
      </c>
    </row>
    <row r="20" spans="1:5" ht="15" customHeight="1">
      <c r="A20" s="30" t="s">
        <v>612</v>
      </c>
      <c r="B20" s="31">
        <v>135</v>
      </c>
      <c r="C20" s="31" t="s">
        <v>613</v>
      </c>
      <c r="D20" s="257">
        <v>5282974674</v>
      </c>
      <c r="E20" s="32">
        <v>5308949995</v>
      </c>
    </row>
    <row r="21" spans="1:5" ht="15" customHeight="1">
      <c r="A21" s="30" t="s">
        <v>614</v>
      </c>
      <c r="B21" s="31">
        <v>139</v>
      </c>
      <c r="C21" s="31"/>
      <c r="D21" s="258">
        <v>-1402351215</v>
      </c>
      <c r="E21" s="40">
        <v>-1402351215</v>
      </c>
    </row>
    <row r="22" spans="1:5" s="29" customFormat="1" ht="15" customHeight="1">
      <c r="A22" s="25" t="s">
        <v>615</v>
      </c>
      <c r="B22" s="26">
        <v>140</v>
      </c>
      <c r="C22" s="26"/>
      <c r="D22" s="261">
        <f>D23+D24</f>
        <v>13474716772</v>
      </c>
      <c r="E22" s="27">
        <f>E23+E24</f>
        <v>13480605015</v>
      </c>
    </row>
    <row r="23" spans="1:5" ht="15" customHeight="1">
      <c r="A23" s="30" t="s">
        <v>616</v>
      </c>
      <c r="B23" s="31">
        <v>141</v>
      </c>
      <c r="C23" s="31" t="s">
        <v>617</v>
      </c>
      <c r="D23" s="257">
        <v>13474716772</v>
      </c>
      <c r="E23" s="32">
        <v>13480605015</v>
      </c>
    </row>
    <row r="24" spans="1:5" ht="15" customHeight="1">
      <c r="A24" s="30" t="s">
        <v>618</v>
      </c>
      <c r="B24" s="31">
        <v>149</v>
      </c>
      <c r="C24" s="31"/>
      <c r="D24" s="257"/>
      <c r="E24" s="32">
        <v>0</v>
      </c>
    </row>
    <row r="25" spans="1:5" s="29" customFormat="1" ht="15" customHeight="1">
      <c r="A25" s="25" t="s">
        <v>619</v>
      </c>
      <c r="B25" s="26">
        <v>150</v>
      </c>
      <c r="C25" s="26"/>
      <c r="D25" s="261">
        <f>SUM(D26:D29)</f>
        <v>7496667421</v>
      </c>
      <c r="E25" s="27">
        <f>SUM(E26:E29)</f>
        <v>7362124386</v>
      </c>
    </row>
    <row r="26" spans="1:5" ht="15" customHeight="1">
      <c r="A26" s="30" t="s">
        <v>628</v>
      </c>
      <c r="B26" s="31">
        <v>151</v>
      </c>
      <c r="C26" s="31"/>
      <c r="D26" s="257">
        <v>64000000</v>
      </c>
      <c r="E26" s="32">
        <v>0</v>
      </c>
    </row>
    <row r="27" spans="1:5" ht="15" customHeight="1">
      <c r="A27" s="30" t="s">
        <v>629</v>
      </c>
      <c r="B27" s="31">
        <v>152</v>
      </c>
      <c r="C27" s="31"/>
      <c r="D27" s="257">
        <v>2435922093</v>
      </c>
      <c r="E27" s="32">
        <v>2184693481</v>
      </c>
    </row>
    <row r="28" spans="1:5" ht="15" customHeight="1">
      <c r="A28" s="30" t="s">
        <v>630</v>
      </c>
      <c r="B28" s="31">
        <v>154</v>
      </c>
      <c r="C28" s="31" t="s">
        <v>631</v>
      </c>
      <c r="D28" s="257">
        <v>340136266</v>
      </c>
      <c r="E28" s="32">
        <v>544821843</v>
      </c>
    </row>
    <row r="29" spans="1:5" ht="15" customHeight="1">
      <c r="A29" s="30" t="s">
        <v>632</v>
      </c>
      <c r="B29" s="31">
        <v>158</v>
      </c>
      <c r="C29" s="31"/>
      <c r="D29" s="257">
        <v>4656609062</v>
      </c>
      <c r="E29" s="32">
        <v>4632609062</v>
      </c>
    </row>
    <row r="30" spans="1:5" s="39" customFormat="1" ht="15" customHeight="1">
      <c r="A30" s="131" t="s">
        <v>633</v>
      </c>
      <c r="B30" s="36">
        <v>200</v>
      </c>
      <c r="C30" s="36"/>
      <c r="D30" s="275">
        <f>D31+D37+D48+D51+D56</f>
        <v>150497546314</v>
      </c>
      <c r="E30" s="37">
        <f>E31+E37+E48+E51+E56</f>
        <v>140992264211</v>
      </c>
    </row>
    <row r="31" spans="1:5" s="29" customFormat="1" ht="15" customHeight="1">
      <c r="A31" s="25" t="s">
        <v>634</v>
      </c>
      <c r="B31" s="26">
        <v>210</v>
      </c>
      <c r="C31" s="26"/>
      <c r="D31" s="261">
        <f>SUM(D32:D36)</f>
        <v>0</v>
      </c>
      <c r="E31" s="27">
        <f>SUM(E32:E36)</f>
        <v>0</v>
      </c>
    </row>
    <row r="32" spans="1:5" ht="15" customHeight="1">
      <c r="A32" s="30" t="s">
        <v>635</v>
      </c>
      <c r="B32" s="31">
        <v>211</v>
      </c>
      <c r="C32" s="31"/>
      <c r="D32" s="257"/>
      <c r="E32" s="32">
        <v>0</v>
      </c>
    </row>
    <row r="33" spans="1:5" ht="15" customHeight="1">
      <c r="A33" s="30" t="s">
        <v>636</v>
      </c>
      <c r="B33" s="31">
        <v>212</v>
      </c>
      <c r="C33" s="31"/>
      <c r="D33" s="257"/>
      <c r="E33" s="32">
        <v>0</v>
      </c>
    </row>
    <row r="34" spans="1:5" ht="15" customHeight="1">
      <c r="A34" s="30" t="s">
        <v>637</v>
      </c>
      <c r="B34" s="31">
        <v>213</v>
      </c>
      <c r="C34" s="31" t="s">
        <v>638</v>
      </c>
      <c r="D34" s="257"/>
      <c r="E34" s="32">
        <v>0</v>
      </c>
    </row>
    <row r="35" spans="1:5" ht="15" customHeight="1">
      <c r="A35" s="30" t="s">
        <v>639</v>
      </c>
      <c r="B35" s="31">
        <v>218</v>
      </c>
      <c r="C35" s="31" t="s">
        <v>640</v>
      </c>
      <c r="D35" s="257"/>
      <c r="E35" s="32">
        <v>0</v>
      </c>
    </row>
    <row r="36" spans="1:5" ht="15" customHeight="1">
      <c r="A36" s="30" t="s">
        <v>641</v>
      </c>
      <c r="B36" s="31">
        <v>219</v>
      </c>
      <c r="C36" s="31"/>
      <c r="D36" s="257"/>
      <c r="E36" s="32">
        <v>0</v>
      </c>
    </row>
    <row r="37" spans="1:5" s="29" customFormat="1" ht="15" customHeight="1">
      <c r="A37" s="25" t="s">
        <v>642</v>
      </c>
      <c r="B37" s="26">
        <v>220</v>
      </c>
      <c r="C37" s="26"/>
      <c r="D37" s="261">
        <f>D38+D41+D44+D47</f>
        <v>94500843183</v>
      </c>
      <c r="E37" s="27">
        <f>E38+E41+E44+E47</f>
        <v>84126039010</v>
      </c>
    </row>
    <row r="38" spans="1:5" s="50" customFormat="1" ht="15" customHeight="1">
      <c r="A38" s="216" t="s">
        <v>643</v>
      </c>
      <c r="B38" s="41">
        <v>221</v>
      </c>
      <c r="C38" s="41"/>
      <c r="D38" s="259">
        <f>D39+D40</f>
        <v>10284389130</v>
      </c>
      <c r="E38" s="217">
        <f>E39+E40</f>
        <v>10217070909</v>
      </c>
    </row>
    <row r="39" spans="1:5" ht="15" customHeight="1">
      <c r="A39" s="30" t="s">
        <v>644</v>
      </c>
      <c r="B39" s="31">
        <v>222</v>
      </c>
      <c r="C39" s="31"/>
      <c r="D39" s="257">
        <v>12480113398</v>
      </c>
      <c r="E39" s="32">
        <v>12217349889</v>
      </c>
    </row>
    <row r="40" spans="1:5" ht="15" customHeight="1">
      <c r="A40" s="30" t="s">
        <v>645</v>
      </c>
      <c r="B40" s="31">
        <v>223</v>
      </c>
      <c r="C40" s="31"/>
      <c r="D40" s="258">
        <v>-2195724268</v>
      </c>
      <c r="E40" s="40">
        <v>-2000278980</v>
      </c>
    </row>
    <row r="41" spans="1:5" s="50" customFormat="1" ht="15" customHeight="1">
      <c r="A41" s="216" t="s">
        <v>646</v>
      </c>
      <c r="B41" s="41">
        <v>224</v>
      </c>
      <c r="C41" s="41" t="s">
        <v>647</v>
      </c>
      <c r="D41" s="259"/>
      <c r="E41" s="217">
        <f>E42+E43</f>
        <v>0</v>
      </c>
    </row>
    <row r="42" spans="1:5" ht="15" customHeight="1">
      <c r="A42" s="30" t="s">
        <v>644</v>
      </c>
      <c r="B42" s="31">
        <v>225</v>
      </c>
      <c r="C42" s="31"/>
      <c r="D42" s="257"/>
      <c r="E42" s="32">
        <v>0</v>
      </c>
    </row>
    <row r="43" spans="1:5" ht="15" customHeight="1">
      <c r="A43" s="30" t="s">
        <v>645</v>
      </c>
      <c r="B43" s="31">
        <v>226</v>
      </c>
      <c r="C43" s="31"/>
      <c r="D43" s="257"/>
      <c r="E43" s="32">
        <v>0</v>
      </c>
    </row>
    <row r="44" spans="1:5" s="50" customFormat="1" ht="15" customHeight="1">
      <c r="A44" s="216" t="s">
        <v>648</v>
      </c>
      <c r="B44" s="41">
        <v>227</v>
      </c>
      <c r="C44" s="41" t="s">
        <v>650</v>
      </c>
      <c r="D44" s="259"/>
      <c r="E44" s="217">
        <f>E45+E46</f>
        <v>0</v>
      </c>
    </row>
    <row r="45" spans="1:5" ht="15" customHeight="1">
      <c r="A45" s="30" t="s">
        <v>644</v>
      </c>
      <c r="B45" s="31">
        <v>228</v>
      </c>
      <c r="C45" s="31"/>
      <c r="D45" s="257"/>
      <c r="E45" s="32">
        <v>0</v>
      </c>
    </row>
    <row r="46" spans="1:5" ht="15" customHeight="1">
      <c r="A46" s="30" t="s">
        <v>645</v>
      </c>
      <c r="B46" s="31">
        <v>229</v>
      </c>
      <c r="C46" s="31"/>
      <c r="D46" s="257"/>
      <c r="E46" s="33">
        <v>0</v>
      </c>
    </row>
    <row r="47" spans="1:5" s="50" customFormat="1" ht="15" customHeight="1">
      <c r="A47" s="216" t="s">
        <v>651</v>
      </c>
      <c r="B47" s="41">
        <v>230</v>
      </c>
      <c r="C47" s="41" t="s">
        <v>652</v>
      </c>
      <c r="D47" s="259">
        <v>84216454053</v>
      </c>
      <c r="E47" s="217">
        <v>73908968101</v>
      </c>
    </row>
    <row r="48" spans="1:5" s="29" customFormat="1" ht="15" customHeight="1">
      <c r="A48" s="25" t="s">
        <v>653</v>
      </c>
      <c r="B48" s="26">
        <v>240</v>
      </c>
      <c r="C48" s="26" t="s">
        <v>654</v>
      </c>
      <c r="D48" s="261">
        <f>D49+D50</f>
        <v>34110380448</v>
      </c>
      <c r="E48" s="27">
        <f>E49+E50</f>
        <v>34861324386</v>
      </c>
    </row>
    <row r="49" spans="1:5" ht="15" customHeight="1">
      <c r="A49" s="30" t="s">
        <v>644</v>
      </c>
      <c r="B49" s="31">
        <v>241</v>
      </c>
      <c r="C49" s="31"/>
      <c r="D49" s="257">
        <v>47894778557</v>
      </c>
      <c r="E49" s="32">
        <v>47894778557</v>
      </c>
    </row>
    <row r="50" spans="1:5" ht="15" customHeight="1">
      <c r="A50" s="30" t="s">
        <v>645</v>
      </c>
      <c r="B50" s="31">
        <v>242</v>
      </c>
      <c r="C50" s="31"/>
      <c r="D50" s="258">
        <v>-13784398109</v>
      </c>
      <c r="E50" s="40">
        <v>-13033454171</v>
      </c>
    </row>
    <row r="51" spans="1:5" s="29" customFormat="1" ht="15" customHeight="1">
      <c r="A51" s="25" t="s">
        <v>655</v>
      </c>
      <c r="B51" s="26">
        <v>250</v>
      </c>
      <c r="C51" s="26"/>
      <c r="D51" s="261">
        <f>SUM(D52:D55)</f>
        <v>20453606600</v>
      </c>
      <c r="E51" s="27">
        <f>SUM(E52:E55)</f>
        <v>20453606600</v>
      </c>
    </row>
    <row r="52" spans="1:5" ht="15" customHeight="1">
      <c r="A52" s="30" t="s">
        <v>656</v>
      </c>
      <c r="B52" s="31">
        <v>251</v>
      </c>
      <c r="C52" s="31"/>
      <c r="D52" s="257"/>
      <c r="E52" s="32">
        <v>0</v>
      </c>
    </row>
    <row r="53" spans="1:5" ht="15" customHeight="1">
      <c r="A53" s="30" t="s">
        <v>657</v>
      </c>
      <c r="B53" s="31">
        <v>252</v>
      </c>
      <c r="C53" s="31"/>
      <c r="D53" s="257">
        <v>13738240900</v>
      </c>
      <c r="E53" s="32">
        <v>13738240900</v>
      </c>
    </row>
    <row r="54" spans="1:5" ht="15" customHeight="1">
      <c r="A54" s="30" t="s">
        <v>658</v>
      </c>
      <c r="B54" s="31">
        <v>258</v>
      </c>
      <c r="C54" s="31" t="s">
        <v>659</v>
      </c>
      <c r="D54" s="257">
        <v>6715365700</v>
      </c>
      <c r="E54" s="32">
        <v>6715365700</v>
      </c>
    </row>
    <row r="55" spans="1:5" ht="15" customHeight="1">
      <c r="A55" s="30" t="s">
        <v>660</v>
      </c>
      <c r="B55" s="31">
        <v>259</v>
      </c>
      <c r="C55" s="31"/>
      <c r="D55" s="257"/>
      <c r="E55" s="32">
        <v>0</v>
      </c>
    </row>
    <row r="56" spans="1:5" s="29" customFormat="1" ht="15" customHeight="1">
      <c r="A56" s="25" t="s">
        <v>661</v>
      </c>
      <c r="B56" s="26">
        <v>260</v>
      </c>
      <c r="C56" s="26"/>
      <c r="D56" s="261">
        <f>SUM(D57:D59)</f>
        <v>1432716083</v>
      </c>
      <c r="E56" s="27">
        <f>SUM(E57:E59)</f>
        <v>1551294215</v>
      </c>
    </row>
    <row r="57" spans="1:5" ht="15" customHeight="1">
      <c r="A57" s="30" t="s">
        <v>662</v>
      </c>
      <c r="B57" s="31">
        <v>261</v>
      </c>
      <c r="C57" s="31" t="s">
        <v>663</v>
      </c>
      <c r="D57" s="257">
        <v>1432716083</v>
      </c>
      <c r="E57" s="32">
        <v>1551294215</v>
      </c>
    </row>
    <row r="58" spans="1:5" s="39" customFormat="1" ht="15" customHeight="1">
      <c r="A58" s="30" t="s">
        <v>664</v>
      </c>
      <c r="B58" s="31">
        <v>262</v>
      </c>
      <c r="C58" s="31" t="s">
        <v>665</v>
      </c>
      <c r="D58" s="257"/>
      <c r="E58" s="37">
        <v>0</v>
      </c>
    </row>
    <row r="59" spans="1:5" s="39" customFormat="1" ht="15" customHeight="1" thickBot="1">
      <c r="A59" s="47" t="s">
        <v>666</v>
      </c>
      <c r="B59" s="248">
        <v>268</v>
      </c>
      <c r="C59" s="197"/>
      <c r="D59" s="260"/>
      <c r="E59" s="249">
        <v>0</v>
      </c>
    </row>
    <row r="60" spans="1:5" s="189" customFormat="1" ht="15" customHeight="1" thickBot="1">
      <c r="A60" s="124" t="s">
        <v>667</v>
      </c>
      <c r="B60" s="242">
        <v>270</v>
      </c>
      <c r="C60" s="242"/>
      <c r="D60" s="282">
        <f>D8+D30</f>
        <v>242950416040</v>
      </c>
      <c r="E60" s="243">
        <f>E8+E30</f>
        <v>223929788432</v>
      </c>
    </row>
    <row r="61" spans="1:5" ht="31.5" customHeight="1" thickBot="1">
      <c r="A61" s="239" t="s">
        <v>668</v>
      </c>
      <c r="B61" s="240" t="s">
        <v>557</v>
      </c>
      <c r="C61" s="240" t="s">
        <v>597</v>
      </c>
      <c r="D61" s="277" t="s">
        <v>68</v>
      </c>
      <c r="E61" s="241" t="s">
        <v>708</v>
      </c>
    </row>
    <row r="62" spans="1:5" s="39" customFormat="1" ht="15" customHeight="1">
      <c r="A62" s="244" t="s">
        <v>669</v>
      </c>
      <c r="B62" s="245">
        <v>300</v>
      </c>
      <c r="C62" s="245"/>
      <c r="D62" s="278">
        <f>D63+D74</f>
        <v>204114518297</v>
      </c>
      <c r="E62" s="246">
        <f>E63+E74</f>
        <v>181639319558</v>
      </c>
    </row>
    <row r="63" spans="1:5" s="29" customFormat="1" ht="15" customHeight="1">
      <c r="A63" s="25" t="s">
        <v>670</v>
      </c>
      <c r="B63" s="26">
        <v>310</v>
      </c>
      <c r="C63" s="26"/>
      <c r="D63" s="261">
        <f>SUM(D64:D73)</f>
        <v>17415235292</v>
      </c>
      <c r="E63" s="27">
        <f>SUM(E64:E73)</f>
        <v>14502368292</v>
      </c>
    </row>
    <row r="64" spans="1:5" ht="15" customHeight="1">
      <c r="A64" s="30" t="s">
        <v>672</v>
      </c>
      <c r="B64" s="31">
        <v>311</v>
      </c>
      <c r="C64" s="31" t="s">
        <v>673</v>
      </c>
      <c r="D64" s="257"/>
      <c r="E64" s="32">
        <v>3500000000</v>
      </c>
    </row>
    <row r="65" spans="1:5" ht="15" customHeight="1">
      <c r="A65" s="30" t="s">
        <v>674</v>
      </c>
      <c r="B65" s="31">
        <v>312</v>
      </c>
      <c r="C65" s="31"/>
      <c r="D65" s="257">
        <v>4325824982</v>
      </c>
      <c r="E65" s="32">
        <v>3253530693</v>
      </c>
    </row>
    <row r="66" spans="1:5" ht="15" customHeight="1">
      <c r="A66" s="30" t="s">
        <v>675</v>
      </c>
      <c r="B66" s="31">
        <v>313</v>
      </c>
      <c r="C66" s="31"/>
      <c r="D66" s="257">
        <v>42908061</v>
      </c>
      <c r="E66" s="200">
        <v>34950000</v>
      </c>
    </row>
    <row r="67" spans="1:5" ht="15" customHeight="1">
      <c r="A67" s="30" t="s">
        <v>676</v>
      </c>
      <c r="B67" s="31">
        <v>314</v>
      </c>
      <c r="C67" s="31" t="s">
        <v>677</v>
      </c>
      <c r="D67" s="257">
        <v>77286988</v>
      </c>
      <c r="E67" s="32">
        <v>36648997</v>
      </c>
    </row>
    <row r="68" spans="1:5" ht="15" customHeight="1">
      <c r="A68" s="30" t="s">
        <v>678</v>
      </c>
      <c r="B68" s="31">
        <v>315</v>
      </c>
      <c r="C68" s="31"/>
      <c r="D68" s="257">
        <v>185248930</v>
      </c>
      <c r="E68" s="32">
        <v>163571738</v>
      </c>
    </row>
    <row r="69" spans="1:5" ht="15" customHeight="1">
      <c r="A69" s="30" t="s">
        <v>679</v>
      </c>
      <c r="B69" s="31">
        <v>317</v>
      </c>
      <c r="C69" s="31"/>
      <c r="D69" s="257"/>
      <c r="E69" s="32">
        <v>0</v>
      </c>
    </row>
    <row r="70" spans="1:5" ht="15" customHeight="1">
      <c r="A70" s="30" t="s">
        <v>680</v>
      </c>
      <c r="B70" s="31">
        <v>318</v>
      </c>
      <c r="C70" s="31"/>
      <c r="D70" s="257"/>
      <c r="E70" s="32">
        <v>0</v>
      </c>
    </row>
    <row r="71" spans="1:5" ht="15" customHeight="1">
      <c r="A71" s="30" t="s">
        <v>681</v>
      </c>
      <c r="B71" s="31">
        <v>319</v>
      </c>
      <c r="C71" s="31" t="s">
        <v>682</v>
      </c>
      <c r="D71" s="257">
        <v>11528025986</v>
      </c>
      <c r="E71" s="32">
        <f>12745285759-6518089905</f>
        <v>6227195854</v>
      </c>
    </row>
    <row r="72" spans="1:5" ht="15" customHeight="1">
      <c r="A72" s="30" t="s">
        <v>683</v>
      </c>
      <c r="B72" s="31">
        <v>320</v>
      </c>
      <c r="C72" s="31"/>
      <c r="D72" s="257"/>
      <c r="E72" s="32">
        <v>0</v>
      </c>
    </row>
    <row r="73" spans="1:5" ht="15" customHeight="1">
      <c r="A73" s="30" t="s">
        <v>684</v>
      </c>
      <c r="B73" s="31">
        <v>323</v>
      </c>
      <c r="C73" s="31"/>
      <c r="D73" s="257">
        <v>1255940345</v>
      </c>
      <c r="E73" s="40">
        <v>1286471010</v>
      </c>
    </row>
    <row r="74" spans="1:5" s="29" customFormat="1" ht="15" customHeight="1">
      <c r="A74" s="25" t="s">
        <v>685</v>
      </c>
      <c r="B74" s="26">
        <v>330</v>
      </c>
      <c r="C74" s="26"/>
      <c r="D74" s="261">
        <f>SUM(D75:D82)</f>
        <v>186699283005</v>
      </c>
      <c r="E74" s="27">
        <f>SUM(E75:E82)</f>
        <v>167136951266</v>
      </c>
    </row>
    <row r="75" spans="1:5" ht="15" customHeight="1">
      <c r="A75" s="30" t="s">
        <v>686</v>
      </c>
      <c r="B75" s="31">
        <v>331</v>
      </c>
      <c r="C75" s="31"/>
      <c r="D75" s="257"/>
      <c r="E75" s="32">
        <v>0</v>
      </c>
    </row>
    <row r="76" spans="1:5" ht="15" customHeight="1">
      <c r="A76" s="30" t="s">
        <v>687</v>
      </c>
      <c r="B76" s="31">
        <v>332</v>
      </c>
      <c r="C76" s="31" t="s">
        <v>688</v>
      </c>
      <c r="D76" s="257"/>
      <c r="E76" s="32">
        <v>0</v>
      </c>
    </row>
    <row r="77" spans="1:5" ht="15" customHeight="1">
      <c r="A77" s="30" t="s">
        <v>689</v>
      </c>
      <c r="B77" s="31">
        <v>333</v>
      </c>
      <c r="C77" s="31"/>
      <c r="D77" s="257"/>
      <c r="E77" s="32">
        <v>0</v>
      </c>
    </row>
    <row r="78" spans="1:5" ht="15" customHeight="1">
      <c r="A78" s="30" t="s">
        <v>690</v>
      </c>
      <c r="B78" s="31">
        <v>334</v>
      </c>
      <c r="C78" s="31" t="s">
        <v>691</v>
      </c>
      <c r="D78" s="257">
        <v>8244341981</v>
      </c>
      <c r="E78" s="32">
        <v>2384194981</v>
      </c>
    </row>
    <row r="79" spans="1:5" ht="15" customHeight="1">
      <c r="A79" s="30" t="s">
        <v>692</v>
      </c>
      <c r="B79" s="31">
        <v>335</v>
      </c>
      <c r="C79" s="31" t="s">
        <v>665</v>
      </c>
      <c r="D79" s="257"/>
      <c r="E79" s="32">
        <v>0</v>
      </c>
    </row>
    <row r="80" spans="1:5" ht="15" customHeight="1">
      <c r="A80" s="30" t="s">
        <v>693</v>
      </c>
      <c r="B80" s="31">
        <v>336</v>
      </c>
      <c r="C80" s="31"/>
      <c r="D80" s="257">
        <v>36000000</v>
      </c>
      <c r="E80" s="32">
        <v>36000000</v>
      </c>
    </row>
    <row r="81" spans="1:5" ht="15" customHeight="1">
      <c r="A81" s="30" t="s">
        <v>694</v>
      </c>
      <c r="B81" s="31">
        <v>337</v>
      </c>
      <c r="C81" s="31"/>
      <c r="D81" s="257"/>
      <c r="E81" s="32">
        <v>0</v>
      </c>
    </row>
    <row r="82" spans="1:5" ht="15" customHeight="1">
      <c r="A82" s="30" t="s">
        <v>695</v>
      </c>
      <c r="B82" s="31">
        <v>338</v>
      </c>
      <c r="C82" s="31"/>
      <c r="D82" s="257">
        <v>178418941024</v>
      </c>
      <c r="E82" s="32">
        <v>164716756285</v>
      </c>
    </row>
    <row r="83" spans="1:5" s="39" customFormat="1" ht="15" customHeight="1">
      <c r="A83" s="195" t="s">
        <v>696</v>
      </c>
      <c r="B83" s="36">
        <v>400</v>
      </c>
      <c r="C83" s="36"/>
      <c r="D83" s="275">
        <f>D84+D96</f>
        <v>38835897743</v>
      </c>
      <c r="E83" s="37">
        <f>E84+E96</f>
        <v>42290468874</v>
      </c>
    </row>
    <row r="84" spans="1:5" s="29" customFormat="1" ht="15" customHeight="1">
      <c r="A84" s="25" t="s">
        <v>697</v>
      </c>
      <c r="B84" s="26">
        <v>410</v>
      </c>
      <c r="C84" s="41" t="s">
        <v>698</v>
      </c>
      <c r="D84" s="261">
        <f>SUM(D85:D95)</f>
        <v>38835897743</v>
      </c>
      <c r="E84" s="27">
        <f>SUM(E85:E95)</f>
        <v>42290468874</v>
      </c>
    </row>
    <row r="85" spans="1:5" ht="15" customHeight="1">
      <c r="A85" s="30" t="s">
        <v>699</v>
      </c>
      <c r="B85" s="31">
        <v>411</v>
      </c>
      <c r="C85" s="31"/>
      <c r="D85" s="257">
        <v>35285000000</v>
      </c>
      <c r="E85" s="32">
        <v>35285000000</v>
      </c>
    </row>
    <row r="86" spans="1:5" ht="15" customHeight="1">
      <c r="A86" s="30" t="s">
        <v>700</v>
      </c>
      <c r="B86" s="31">
        <v>412</v>
      </c>
      <c r="C86" s="31"/>
      <c r="D86" s="257"/>
      <c r="E86" s="32">
        <v>0</v>
      </c>
    </row>
    <row r="87" spans="1:5" ht="15" customHeight="1">
      <c r="A87" s="30" t="s">
        <v>701</v>
      </c>
      <c r="B87" s="31">
        <v>413</v>
      </c>
      <c r="C87" s="31"/>
      <c r="D87" s="257"/>
      <c r="E87" s="32">
        <v>0</v>
      </c>
    </row>
    <row r="88" spans="1:5" ht="15" customHeight="1">
      <c r="A88" s="30" t="s">
        <v>702</v>
      </c>
      <c r="B88" s="31">
        <v>414</v>
      </c>
      <c r="C88" s="31"/>
      <c r="D88" s="258">
        <v>-3805679970</v>
      </c>
      <c r="E88" s="40">
        <v>-3697598090</v>
      </c>
    </row>
    <row r="89" spans="1:5" ht="15" customHeight="1">
      <c r="A89" s="30" t="s">
        <v>703</v>
      </c>
      <c r="B89" s="31">
        <v>415</v>
      </c>
      <c r="C89" s="31"/>
      <c r="D89" s="257"/>
      <c r="E89" s="32">
        <v>0</v>
      </c>
    </row>
    <row r="90" spans="1:5" ht="15" customHeight="1">
      <c r="A90" s="30" t="s">
        <v>704</v>
      </c>
      <c r="B90" s="31">
        <v>416</v>
      </c>
      <c r="C90" s="31"/>
      <c r="D90" s="257"/>
      <c r="E90" s="32">
        <v>36591912</v>
      </c>
    </row>
    <row r="91" spans="1:5" ht="15" customHeight="1">
      <c r="A91" s="30" t="s">
        <v>705</v>
      </c>
      <c r="B91" s="31">
        <v>417</v>
      </c>
      <c r="C91" s="31"/>
      <c r="D91" s="257">
        <v>3365208000</v>
      </c>
      <c r="E91" s="32">
        <v>1318003584</v>
      </c>
    </row>
    <row r="92" spans="1:5" ht="15" customHeight="1">
      <c r="A92" s="30" t="s">
        <v>716</v>
      </c>
      <c r="B92" s="31">
        <v>418</v>
      </c>
      <c r="C92" s="31"/>
      <c r="D92" s="257">
        <v>673042000</v>
      </c>
      <c r="E92" s="32">
        <v>659001792</v>
      </c>
    </row>
    <row r="93" spans="1:5" ht="15" customHeight="1">
      <c r="A93" s="30" t="s">
        <v>717</v>
      </c>
      <c r="B93" s="31">
        <v>419</v>
      </c>
      <c r="C93" s="31"/>
      <c r="D93" s="257"/>
      <c r="E93" s="32">
        <v>0</v>
      </c>
    </row>
    <row r="94" spans="1:5" ht="15" customHeight="1">
      <c r="A94" s="30" t="s">
        <v>718</v>
      </c>
      <c r="B94" s="31">
        <v>420</v>
      </c>
      <c r="C94" s="31"/>
      <c r="D94" s="257">
        <v>3318327713</v>
      </c>
      <c r="E94" s="32">
        <v>8689469676</v>
      </c>
    </row>
    <row r="95" spans="1:5" ht="15" customHeight="1">
      <c r="A95" s="30" t="s">
        <v>719</v>
      </c>
      <c r="B95" s="31">
        <v>421</v>
      </c>
      <c r="C95" s="31"/>
      <c r="D95" s="257"/>
      <c r="E95" s="32">
        <v>0</v>
      </c>
    </row>
    <row r="96" spans="1:5" s="29" customFormat="1" ht="15" customHeight="1">
      <c r="A96" s="25" t="s">
        <v>720</v>
      </c>
      <c r="B96" s="26">
        <v>430</v>
      </c>
      <c r="C96" s="26"/>
      <c r="D96" s="261"/>
      <c r="E96" s="27">
        <f>E97+E98</f>
        <v>0</v>
      </c>
    </row>
    <row r="97" spans="1:5" ht="15" customHeight="1">
      <c r="A97" s="30" t="s">
        <v>721</v>
      </c>
      <c r="B97" s="31">
        <v>432</v>
      </c>
      <c r="C97" s="31" t="s">
        <v>722</v>
      </c>
      <c r="D97" s="257"/>
      <c r="E97" s="32">
        <v>0</v>
      </c>
    </row>
    <row r="98" spans="1:5" ht="15" customHeight="1" thickBot="1">
      <c r="A98" s="47" t="s">
        <v>723</v>
      </c>
      <c r="B98" s="248">
        <v>433</v>
      </c>
      <c r="C98" s="248"/>
      <c r="D98" s="262"/>
      <c r="E98" s="249">
        <v>0</v>
      </c>
    </row>
    <row r="99" spans="1:5" s="190" customFormat="1" ht="15" customHeight="1" thickBot="1">
      <c r="A99" s="124" t="s">
        <v>724</v>
      </c>
      <c r="B99" s="242">
        <v>440</v>
      </c>
      <c r="C99" s="242"/>
      <c r="D99" s="282">
        <f>D62+D83</f>
        <v>242950416040</v>
      </c>
      <c r="E99" s="243">
        <f>E62+E83</f>
        <v>223929788432</v>
      </c>
    </row>
    <row r="100" spans="1:5" s="252" customFormat="1" ht="12.75" customHeight="1">
      <c r="A100" s="251"/>
      <c r="B100" s="251"/>
      <c r="C100" s="251"/>
      <c r="D100" s="263"/>
      <c r="E100" s="215"/>
    </row>
    <row r="101" spans="1:5" s="42" customFormat="1" ht="15" customHeight="1">
      <c r="A101" s="191" t="s">
        <v>725</v>
      </c>
      <c r="B101" s="43"/>
      <c r="C101" s="43"/>
      <c r="D101" s="264"/>
      <c r="E101" s="18"/>
    </row>
    <row r="102" spans="1:5" ht="12.75" customHeight="1" thickBot="1">
      <c r="A102" s="4"/>
      <c r="B102" s="4"/>
      <c r="C102" s="4"/>
      <c r="D102" s="256"/>
      <c r="E102" s="4"/>
    </row>
    <row r="103" spans="1:5" s="42" customFormat="1" ht="31.5" customHeight="1" thickBot="1">
      <c r="A103" s="247" t="s">
        <v>556</v>
      </c>
      <c r="B103" s="240" t="s">
        <v>557</v>
      </c>
      <c r="C103" s="240" t="s">
        <v>597</v>
      </c>
      <c r="D103" s="240" t="s">
        <v>68</v>
      </c>
      <c r="E103" s="241" t="s">
        <v>708</v>
      </c>
    </row>
    <row r="104" spans="1:5" s="42" customFormat="1" ht="15" customHeight="1">
      <c r="A104" s="44" t="s">
        <v>726</v>
      </c>
      <c r="B104" s="45"/>
      <c r="C104" s="45"/>
      <c r="D104" s="265"/>
      <c r="E104" s="279"/>
    </row>
    <row r="105" spans="1:5" s="42" customFormat="1" ht="15" customHeight="1">
      <c r="A105" s="30" t="s">
        <v>727</v>
      </c>
      <c r="B105" s="46"/>
      <c r="C105" s="46"/>
      <c r="D105" s="266"/>
      <c r="E105" s="280"/>
    </row>
    <row r="106" spans="1:5" s="42" customFormat="1" ht="15" customHeight="1">
      <c r="A106" s="30" t="s">
        <v>728</v>
      </c>
      <c r="B106" s="46"/>
      <c r="C106" s="46"/>
      <c r="D106" s="266"/>
      <c r="E106" s="280"/>
    </row>
    <row r="107" spans="1:5" s="42" customFormat="1" ht="15" customHeight="1">
      <c r="A107" s="30" t="s">
        <v>729</v>
      </c>
      <c r="B107" s="46"/>
      <c r="C107" s="46"/>
      <c r="D107" s="266"/>
      <c r="E107" s="280"/>
    </row>
    <row r="108" spans="1:5" s="42" customFormat="1" ht="15" customHeight="1" thickBot="1">
      <c r="A108" s="47" t="s">
        <v>730</v>
      </c>
      <c r="B108" s="48"/>
      <c r="C108" s="48"/>
      <c r="D108" s="267">
        <v>12023</v>
      </c>
      <c r="E108" s="281">
        <v>37338</v>
      </c>
    </row>
    <row r="109" spans="1:5" ht="15" customHeight="1">
      <c r="A109" s="4" t="s">
        <v>731</v>
      </c>
      <c r="B109" s="8"/>
      <c r="C109" s="8"/>
      <c r="D109" s="256"/>
      <c r="E109" s="4"/>
    </row>
    <row r="110" spans="1:5" s="39" customFormat="1" ht="15" customHeight="1">
      <c r="A110" s="4"/>
      <c r="B110" s="8"/>
      <c r="C110" s="8"/>
      <c r="D110" s="256"/>
      <c r="E110" s="4"/>
    </row>
    <row r="111" spans="1:5" s="50" customFormat="1" ht="15" customHeight="1">
      <c r="A111" s="4"/>
      <c r="B111" s="4"/>
      <c r="C111" s="363" t="s">
        <v>156</v>
      </c>
      <c r="D111" s="363"/>
      <c r="E111" s="363"/>
    </row>
    <row r="112" spans="1:5" ht="15" customHeight="1">
      <c r="A112" s="1" t="s">
        <v>40</v>
      </c>
      <c r="B112" s="38"/>
      <c r="C112" s="359" t="s">
        <v>587</v>
      </c>
      <c r="D112" s="359"/>
      <c r="E112" s="359"/>
    </row>
    <row r="113" spans="1:5" s="21" customFormat="1" ht="15" customHeight="1">
      <c r="A113" s="19" t="s">
        <v>41</v>
      </c>
      <c r="B113" s="19"/>
      <c r="C113" s="362" t="s">
        <v>589</v>
      </c>
      <c r="D113" s="362"/>
      <c r="E113" s="362"/>
    </row>
    <row r="114" spans="1:5" ht="15" customHeight="1">
      <c r="A114" s="4"/>
      <c r="B114" s="4"/>
      <c r="C114" s="4"/>
      <c r="D114" s="256"/>
      <c r="E114" s="4"/>
    </row>
    <row r="115" spans="1:5" ht="15" customHeight="1">
      <c r="A115" s="49"/>
      <c r="B115" s="49"/>
      <c r="C115" s="49"/>
      <c r="D115" s="268"/>
      <c r="E115" s="51"/>
    </row>
    <row r="116" spans="1:5" ht="15" customHeight="1">
      <c r="A116" s="4"/>
      <c r="B116" s="4"/>
      <c r="C116" s="4"/>
      <c r="D116" s="256"/>
      <c r="E116" s="4"/>
    </row>
    <row r="117" spans="1:5" ht="15" customHeight="1">
      <c r="A117" s="4" t="s">
        <v>42</v>
      </c>
      <c r="B117" s="4"/>
      <c r="C117" s="4"/>
      <c r="D117" s="256"/>
      <c r="E117" s="8"/>
    </row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</sheetData>
  <sheetProtection password="C9BA" sheet="1" objects="1" scenarios="1"/>
  <mergeCells count="7">
    <mergeCell ref="C112:E112"/>
    <mergeCell ref="C113:E113"/>
    <mergeCell ref="C111:E111"/>
    <mergeCell ref="C1:E1"/>
    <mergeCell ref="C2:E2"/>
    <mergeCell ref="A4:E4"/>
    <mergeCell ref="A5:E5"/>
  </mergeCells>
  <printOptions/>
  <pageMargins left="0.8" right="0.2" top="0.16" bottom="0.26" header="0.16" footer="0.2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="115" zoomScaleNormal="115" workbookViewId="0" topLeftCell="A1">
      <selection activeCell="A29" sqref="A29"/>
    </sheetView>
  </sheetViews>
  <sheetFormatPr defaultColWidth="7.99609375" defaultRowHeight="15"/>
  <cols>
    <col min="1" max="1" width="46.88671875" style="53" customWidth="1"/>
    <col min="2" max="2" width="3.6640625" style="52" customWidth="1"/>
    <col min="3" max="3" width="6.77734375" style="52" customWidth="1"/>
    <col min="4" max="4" width="12.3359375" style="53" customWidth="1"/>
    <col min="5" max="5" width="11.88671875" style="53" customWidth="1"/>
    <col min="6" max="216" width="7.99609375" style="53" bestFit="1" customWidth="1"/>
    <col min="217" max="16384" width="7.99609375" style="53" customWidth="1"/>
  </cols>
  <sheetData>
    <row r="1" spans="1:5" ht="16.5" customHeight="1">
      <c r="A1" s="1" t="s">
        <v>552</v>
      </c>
      <c r="C1" s="343" t="s">
        <v>733</v>
      </c>
      <c r="D1" s="343"/>
      <c r="E1" s="343"/>
    </row>
    <row r="2" spans="1:5" ht="12.75" customHeight="1">
      <c r="A2" s="6" t="s">
        <v>553</v>
      </c>
      <c r="C2" s="360" t="s">
        <v>554</v>
      </c>
      <c r="D2" s="360"/>
      <c r="E2" s="360"/>
    </row>
    <row r="3" spans="1:5" ht="19.5" customHeight="1">
      <c r="A3" s="38" t="s">
        <v>524</v>
      </c>
      <c r="C3" s="361" t="s">
        <v>594</v>
      </c>
      <c r="D3" s="361"/>
      <c r="E3" s="361"/>
    </row>
    <row r="4" spans="1:5" ht="22.5" customHeight="1">
      <c r="A4" s="344" t="s">
        <v>526</v>
      </c>
      <c r="B4" s="344"/>
      <c r="C4" s="344"/>
      <c r="D4" s="344"/>
      <c r="E4" s="344"/>
    </row>
    <row r="5" spans="1:5" ht="24" customHeight="1">
      <c r="A5" s="369" t="s">
        <v>527</v>
      </c>
      <c r="B5" s="369"/>
      <c r="C5" s="369"/>
      <c r="D5" s="369"/>
      <c r="E5" s="369"/>
    </row>
    <row r="6" spans="1:5" ht="18">
      <c r="A6" s="370" t="s">
        <v>200</v>
      </c>
      <c r="B6" s="370"/>
      <c r="C6" s="370"/>
      <c r="D6" s="370"/>
      <c r="E6" s="370"/>
    </row>
    <row r="7" spans="1:5" ht="13.5" customHeight="1" thickBot="1">
      <c r="A7" s="54"/>
      <c r="E7" s="55" t="s">
        <v>595</v>
      </c>
    </row>
    <row r="8" spans="1:5" s="201" customFormat="1" ht="20.25" customHeight="1">
      <c r="A8" s="371" t="s">
        <v>556</v>
      </c>
      <c r="B8" s="373" t="s">
        <v>557</v>
      </c>
      <c r="C8" s="373" t="s">
        <v>597</v>
      </c>
      <c r="D8" s="375" t="s">
        <v>624</v>
      </c>
      <c r="E8" s="377" t="s">
        <v>625</v>
      </c>
    </row>
    <row r="9" spans="1:5" s="201" customFormat="1" ht="39" customHeight="1" thickBot="1">
      <c r="A9" s="372"/>
      <c r="B9" s="374"/>
      <c r="C9" s="374"/>
      <c r="D9" s="376"/>
      <c r="E9" s="378"/>
    </row>
    <row r="10" spans="1:5" s="205" customFormat="1" ht="13.5" customHeight="1" thickBot="1">
      <c r="A10" s="202">
        <v>1</v>
      </c>
      <c r="B10" s="203">
        <v>2</v>
      </c>
      <c r="C10" s="203">
        <v>3</v>
      </c>
      <c r="D10" s="203">
        <v>4</v>
      </c>
      <c r="E10" s="204">
        <v>5</v>
      </c>
    </row>
    <row r="11" spans="1:5" s="205" customFormat="1" ht="15" customHeight="1">
      <c r="A11" s="283" t="s">
        <v>734</v>
      </c>
      <c r="B11" s="284"/>
      <c r="C11" s="284"/>
      <c r="D11" s="285"/>
      <c r="E11" s="286"/>
    </row>
    <row r="12" spans="1:5" ht="15" customHeight="1">
      <c r="A12" s="287" t="s">
        <v>735</v>
      </c>
      <c r="B12" s="288">
        <v>1</v>
      </c>
      <c r="C12" s="289"/>
      <c r="D12" s="276">
        <v>16544677471</v>
      </c>
      <c r="E12" s="40">
        <v>17376040432</v>
      </c>
    </row>
    <row r="13" spans="1:5" ht="15" customHeight="1">
      <c r="A13" s="287" t="s">
        <v>736</v>
      </c>
      <c r="B13" s="288">
        <v>2</v>
      </c>
      <c r="C13" s="289"/>
      <c r="D13" s="276">
        <v>-7526838663</v>
      </c>
      <c r="E13" s="40">
        <v>-6266495083</v>
      </c>
    </row>
    <row r="14" spans="1:5" ht="15" customHeight="1">
      <c r="A14" s="287" t="s">
        <v>737</v>
      </c>
      <c r="B14" s="288">
        <v>3</v>
      </c>
      <c r="C14" s="289"/>
      <c r="D14" s="276">
        <v>-663297149</v>
      </c>
      <c r="E14" s="40">
        <v>-406728199</v>
      </c>
    </row>
    <row r="15" spans="1:5" ht="15" customHeight="1">
      <c r="A15" s="287" t="s">
        <v>738</v>
      </c>
      <c r="B15" s="288">
        <v>4</v>
      </c>
      <c r="C15" s="289"/>
      <c r="D15" s="276">
        <v>-138495140</v>
      </c>
      <c r="E15" s="40">
        <v>-18432900</v>
      </c>
    </row>
    <row r="16" spans="1:5" ht="15" customHeight="1">
      <c r="A16" s="287" t="s">
        <v>739</v>
      </c>
      <c r="B16" s="288">
        <v>5</v>
      </c>
      <c r="C16" s="289"/>
      <c r="D16" s="276"/>
      <c r="E16" s="40">
        <v>0</v>
      </c>
    </row>
    <row r="17" spans="1:5" ht="15" customHeight="1">
      <c r="A17" s="287" t="s">
        <v>740</v>
      </c>
      <c r="B17" s="288">
        <v>6</v>
      </c>
      <c r="C17" s="289"/>
      <c r="D17" s="276">
        <v>2504984188</v>
      </c>
      <c r="E17" s="40">
        <v>12350213986</v>
      </c>
    </row>
    <row r="18" spans="1:5" ht="15" customHeight="1">
      <c r="A18" s="287" t="s">
        <v>741</v>
      </c>
      <c r="B18" s="288">
        <v>7</v>
      </c>
      <c r="C18" s="290"/>
      <c r="D18" s="276">
        <v>-2052949418</v>
      </c>
      <c r="E18" s="40">
        <v>-14236022323</v>
      </c>
    </row>
    <row r="19" spans="1:5" ht="15" customHeight="1">
      <c r="A19" s="291" t="s">
        <v>742</v>
      </c>
      <c r="B19" s="290">
        <v>20</v>
      </c>
      <c r="C19" s="290"/>
      <c r="D19" s="292">
        <f>SUM(D12:D18)</f>
        <v>8668081289</v>
      </c>
      <c r="E19" s="293">
        <f>SUM(E12:E18)</f>
        <v>8798575913</v>
      </c>
    </row>
    <row r="20" spans="1:5" ht="15" customHeight="1">
      <c r="A20" s="296" t="s">
        <v>743</v>
      </c>
      <c r="B20" s="290"/>
      <c r="C20" s="290"/>
      <c r="D20" s="292"/>
      <c r="E20" s="227"/>
    </row>
    <row r="21" spans="1:5" ht="18" customHeight="1">
      <c r="A21" s="297" t="s">
        <v>744</v>
      </c>
      <c r="B21" s="289">
        <v>21</v>
      </c>
      <c r="C21" s="289"/>
      <c r="D21" s="298">
        <v>-19730000</v>
      </c>
      <c r="E21" s="40">
        <v>-53070911</v>
      </c>
    </row>
    <row r="22" spans="1:5" ht="15" customHeight="1">
      <c r="A22" s="287" t="s">
        <v>745</v>
      </c>
      <c r="B22" s="289">
        <v>22</v>
      </c>
      <c r="C22" s="289"/>
      <c r="D22" s="298">
        <v>0</v>
      </c>
      <c r="E22" s="40">
        <v>0</v>
      </c>
    </row>
    <row r="23" spans="1:5" ht="15" customHeight="1">
      <c r="A23" s="287" t="s">
        <v>746</v>
      </c>
      <c r="B23" s="289">
        <v>23</v>
      </c>
      <c r="C23" s="289"/>
      <c r="D23" s="298">
        <v>0</v>
      </c>
      <c r="E23" s="40">
        <v>0</v>
      </c>
    </row>
    <row r="24" spans="1:5" ht="15" customHeight="1">
      <c r="A24" s="287" t="s">
        <v>0</v>
      </c>
      <c r="B24" s="289">
        <v>24</v>
      </c>
      <c r="C24" s="289"/>
      <c r="D24" s="298">
        <v>0</v>
      </c>
      <c r="E24" s="40">
        <v>0</v>
      </c>
    </row>
    <row r="25" spans="1:5" ht="15" customHeight="1">
      <c r="A25" s="287" t="s">
        <v>1</v>
      </c>
      <c r="B25" s="289">
        <v>25</v>
      </c>
      <c r="C25" s="289"/>
      <c r="D25" s="298">
        <v>-16088889752</v>
      </c>
      <c r="E25" s="40">
        <v>-17442147972</v>
      </c>
    </row>
    <row r="26" spans="1:5" ht="15" customHeight="1">
      <c r="A26" s="287" t="s">
        <v>2</v>
      </c>
      <c r="B26" s="289">
        <v>26</v>
      </c>
      <c r="C26" s="289"/>
      <c r="D26" s="298">
        <v>12501740258</v>
      </c>
      <c r="E26" s="40">
        <v>5642147972</v>
      </c>
    </row>
    <row r="27" spans="1:5" ht="15" customHeight="1">
      <c r="A27" s="287" t="s">
        <v>3</v>
      </c>
      <c r="B27" s="289">
        <v>27</v>
      </c>
      <c r="C27" s="299"/>
      <c r="D27" s="298">
        <v>0</v>
      </c>
      <c r="E27" s="40">
        <v>0</v>
      </c>
    </row>
    <row r="28" spans="1:5" s="206" customFormat="1" ht="15" customHeight="1">
      <c r="A28" s="291" t="s">
        <v>4</v>
      </c>
      <c r="B28" s="290">
        <v>30</v>
      </c>
      <c r="C28" s="290"/>
      <c r="D28" s="300">
        <f>SUM(D21:D27)</f>
        <v>-3606879494</v>
      </c>
      <c r="E28" s="301">
        <f>SUM(E21:E27)</f>
        <v>-11853070911</v>
      </c>
    </row>
    <row r="29" spans="1:5" s="206" customFormat="1" ht="15" customHeight="1">
      <c r="A29" s="296" t="s">
        <v>5</v>
      </c>
      <c r="B29" s="290"/>
      <c r="C29" s="290"/>
      <c r="D29" s="292"/>
      <c r="E29" s="227"/>
    </row>
    <row r="30" spans="1:5" ht="15" customHeight="1">
      <c r="A30" s="287" t="s">
        <v>6</v>
      </c>
      <c r="B30" s="289">
        <v>31</v>
      </c>
      <c r="C30" s="289"/>
      <c r="D30" s="298">
        <v>0</v>
      </c>
      <c r="E30" s="40">
        <v>0</v>
      </c>
    </row>
    <row r="31" spans="1:5" ht="27" customHeight="1">
      <c r="A31" s="297" t="s">
        <v>7</v>
      </c>
      <c r="B31" s="289">
        <v>32</v>
      </c>
      <c r="C31" s="289"/>
      <c r="D31" s="298">
        <v>-108081880</v>
      </c>
      <c r="E31" s="40">
        <v>0</v>
      </c>
    </row>
    <row r="32" spans="1:5" ht="15" customHeight="1">
      <c r="A32" s="287" t="s">
        <v>8</v>
      </c>
      <c r="B32" s="289">
        <v>33</v>
      </c>
      <c r="C32" s="289"/>
      <c r="D32" s="298"/>
      <c r="E32" s="40">
        <v>0</v>
      </c>
    </row>
    <row r="33" spans="1:5" ht="15" customHeight="1">
      <c r="A33" s="287" t="s">
        <v>9</v>
      </c>
      <c r="B33" s="289">
        <v>34</v>
      </c>
      <c r="C33" s="289"/>
      <c r="D33" s="292">
        <v>-3500000000</v>
      </c>
      <c r="E33" s="40"/>
    </row>
    <row r="34" spans="1:5" ht="15" customHeight="1">
      <c r="A34" s="287" t="s">
        <v>10</v>
      </c>
      <c r="B34" s="289">
        <v>35</v>
      </c>
      <c r="C34" s="289"/>
      <c r="D34" s="292"/>
      <c r="E34" s="40"/>
    </row>
    <row r="35" spans="1:5" ht="15" customHeight="1">
      <c r="A35" s="287" t="s">
        <v>11</v>
      </c>
      <c r="B35" s="289">
        <v>36</v>
      </c>
      <c r="C35" s="289"/>
      <c r="D35" s="302"/>
      <c r="E35" s="40">
        <v>-26500000</v>
      </c>
    </row>
    <row r="36" spans="1:5" s="206" customFormat="1" ht="15" customHeight="1">
      <c r="A36" s="291" t="s">
        <v>12</v>
      </c>
      <c r="B36" s="290">
        <v>40</v>
      </c>
      <c r="C36" s="290"/>
      <c r="D36" s="292">
        <f>SUM(D30:D35)</f>
        <v>-3608081880</v>
      </c>
      <c r="E36" s="293">
        <f>SUM(E30:E35)</f>
        <v>-26500000</v>
      </c>
    </row>
    <row r="37" spans="1:5" s="206" customFormat="1" ht="15" customHeight="1">
      <c r="A37" s="291" t="s">
        <v>13</v>
      </c>
      <c r="B37" s="290">
        <v>50</v>
      </c>
      <c r="C37" s="290"/>
      <c r="D37" s="292">
        <f>D19+D28+D36</f>
        <v>1453119915</v>
      </c>
      <c r="E37" s="293">
        <f>E19+E28+E36</f>
        <v>-3080994998</v>
      </c>
    </row>
    <row r="38" spans="1:5" s="206" customFormat="1" ht="15" customHeight="1">
      <c r="A38" s="291" t="s">
        <v>14</v>
      </c>
      <c r="B38" s="290">
        <v>60</v>
      </c>
      <c r="C38" s="290"/>
      <c r="D38" s="292">
        <f>956140931+15645789139</f>
        <v>16601930070</v>
      </c>
      <c r="E38" s="293">
        <v>3621969160</v>
      </c>
    </row>
    <row r="39" spans="1:5" ht="15" customHeight="1">
      <c r="A39" s="291" t="s">
        <v>15</v>
      </c>
      <c r="B39" s="290">
        <v>61</v>
      </c>
      <c r="C39" s="290"/>
      <c r="D39" s="292">
        <v>-11916012</v>
      </c>
      <c r="E39" s="303">
        <v>0</v>
      </c>
    </row>
    <row r="40" spans="1:5" s="206" customFormat="1" ht="15" customHeight="1" thickBot="1">
      <c r="A40" s="304" t="s">
        <v>16</v>
      </c>
      <c r="B40" s="305">
        <v>70</v>
      </c>
      <c r="C40" s="305" t="s">
        <v>17</v>
      </c>
      <c r="D40" s="306">
        <f>D37+D38+D39</f>
        <v>18043133973</v>
      </c>
      <c r="E40" s="307">
        <f>E37+E38+E39</f>
        <v>540974162</v>
      </c>
    </row>
    <row r="41" spans="1:5" s="206" customFormat="1" ht="15" customHeight="1">
      <c r="A41" s="4"/>
      <c r="B41" s="4"/>
      <c r="C41" s="363" t="s">
        <v>626</v>
      </c>
      <c r="D41" s="363"/>
      <c r="E41" s="363"/>
    </row>
    <row r="42" spans="1:5" ht="15" customHeight="1">
      <c r="A42" s="1" t="s">
        <v>18</v>
      </c>
      <c r="B42" s="38"/>
      <c r="C42" s="359" t="s">
        <v>587</v>
      </c>
      <c r="D42" s="359"/>
      <c r="E42" s="359"/>
    </row>
    <row r="43" spans="1:5" s="205" customFormat="1" ht="15" customHeight="1">
      <c r="A43" s="49" t="s">
        <v>19</v>
      </c>
      <c r="B43" s="49"/>
      <c r="C43" s="368" t="s">
        <v>732</v>
      </c>
      <c r="D43" s="368"/>
      <c r="E43" s="368"/>
    </row>
    <row r="44" spans="1:5" ht="12" customHeight="1">
      <c r="A44" s="4"/>
      <c r="B44" s="4"/>
      <c r="C44" s="4"/>
      <c r="D44" s="4"/>
      <c r="E44" s="4"/>
    </row>
    <row r="45" spans="1:5" ht="15" customHeight="1">
      <c r="A45" s="49"/>
      <c r="B45" s="49"/>
      <c r="C45" s="49"/>
      <c r="D45" s="51"/>
      <c r="E45" s="49"/>
    </row>
    <row r="46" spans="1:5" ht="15" customHeight="1">
      <c r="A46" s="4"/>
      <c r="B46" s="4"/>
      <c r="C46" s="4"/>
      <c r="D46" s="4"/>
      <c r="E46" s="4"/>
    </row>
    <row r="47" spans="1:5" ht="15" customHeight="1">
      <c r="A47" s="4" t="s">
        <v>20</v>
      </c>
      <c r="B47" s="4"/>
      <c r="C47" s="364"/>
      <c r="D47" s="364"/>
      <c r="E47" s="364"/>
    </row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 password="C9BA" sheet="1" objects="1" scenarios="1"/>
  <mergeCells count="15">
    <mergeCell ref="C1:E1"/>
    <mergeCell ref="C2:E2"/>
    <mergeCell ref="C3:E3"/>
    <mergeCell ref="A4:E4"/>
    <mergeCell ref="A5:E5"/>
    <mergeCell ref="A6:E6"/>
    <mergeCell ref="A8:A9"/>
    <mergeCell ref="B8:B9"/>
    <mergeCell ref="C8:C9"/>
    <mergeCell ref="D8:D9"/>
    <mergeCell ref="E8:E9"/>
    <mergeCell ref="C41:E41"/>
    <mergeCell ref="C42:E42"/>
    <mergeCell ref="C43:E43"/>
    <mergeCell ref="C47:E47"/>
  </mergeCells>
  <printOptions/>
  <pageMargins left="0.59" right="0.2" top="0.23" bottom="0.27" header="0.19" footer="0.2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M36"/>
  <sheetViews>
    <sheetView zoomScale="115" zoomScaleNormal="115" workbookViewId="0" topLeftCell="A1">
      <selection activeCell="A27" sqref="A27"/>
    </sheetView>
  </sheetViews>
  <sheetFormatPr defaultColWidth="8.88671875" defaultRowHeight="18" customHeight="1"/>
  <cols>
    <col min="1" max="1" width="38.3359375" style="86" customWidth="1"/>
    <col min="2" max="2" width="6.10546875" style="86" customWidth="1"/>
    <col min="3" max="3" width="16.3359375" style="176" customWidth="1"/>
    <col min="4" max="4" width="15.3359375" style="177" customWidth="1"/>
    <col min="5" max="16384" width="8.88671875" style="86" customWidth="1"/>
  </cols>
  <sheetData>
    <row r="1" spans="1:221" ht="18" customHeight="1" thickBot="1">
      <c r="A1" s="95" t="s">
        <v>506</v>
      </c>
      <c r="B1" s="159"/>
      <c r="C1" s="160"/>
      <c r="D1" s="160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</row>
    <row r="2" spans="1:218" s="161" customFormat="1" ht="24.75" customHeight="1">
      <c r="A2" s="346" t="s">
        <v>556</v>
      </c>
      <c r="B2" s="348" t="s">
        <v>507</v>
      </c>
      <c r="C2" s="350" t="s">
        <v>240</v>
      </c>
      <c r="D2" s="337" t="s">
        <v>239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</row>
    <row r="3" spans="1:218" s="161" customFormat="1" ht="23.25" customHeight="1" thickBot="1">
      <c r="A3" s="347"/>
      <c r="B3" s="336"/>
      <c r="C3" s="351"/>
      <c r="D3" s="338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</row>
    <row r="4" spans="1:218" ht="18" customHeight="1">
      <c r="A4" s="87" t="s">
        <v>502</v>
      </c>
      <c r="B4" s="180"/>
      <c r="C4" s="181"/>
      <c r="D4" s="182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</row>
    <row r="5" spans="1:218" ht="18" customHeight="1">
      <c r="A5" s="183" t="s">
        <v>503</v>
      </c>
      <c r="B5" s="162"/>
      <c r="C5" s="163"/>
      <c r="D5" s="1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</row>
    <row r="6" spans="1:218" ht="18" customHeight="1">
      <c r="A6" s="97" t="s">
        <v>508</v>
      </c>
      <c r="B6" s="164" t="s">
        <v>509</v>
      </c>
      <c r="C6" s="163">
        <f>150497546314/242950416040*100</f>
        <v>61.94578662060067</v>
      </c>
      <c r="D6" s="184">
        <v>61.94578662060067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</row>
    <row r="7" spans="1:218" ht="18" customHeight="1">
      <c r="A7" s="97" t="s">
        <v>510</v>
      </c>
      <c r="B7" s="164" t="s">
        <v>509</v>
      </c>
      <c r="C7" s="163">
        <f>92452869726/242950416040*100</f>
        <v>38.05421337939932</v>
      </c>
      <c r="D7" s="184">
        <v>38.05421337939932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</row>
    <row r="8" spans="1:218" ht="18" customHeight="1">
      <c r="A8" s="97"/>
      <c r="B8" s="164"/>
      <c r="C8" s="163" t="s">
        <v>511</v>
      </c>
      <c r="D8" s="184" t="s">
        <v>511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</row>
    <row r="9" spans="1:218" ht="18" customHeight="1">
      <c r="A9" s="183" t="s">
        <v>504</v>
      </c>
      <c r="B9" s="164"/>
      <c r="C9" s="163" t="s">
        <v>511</v>
      </c>
      <c r="D9" s="184" t="s">
        <v>511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</row>
    <row r="10" spans="1:218" ht="18" customHeight="1">
      <c r="A10" s="97" t="s">
        <v>512</v>
      </c>
      <c r="B10" s="164" t="s">
        <v>509</v>
      </c>
      <c r="C10" s="163">
        <f>(204114518297-178418941024)/242950416040*100</f>
        <v>10.576469755363338</v>
      </c>
      <c r="D10" s="184">
        <v>10.576469755363338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</row>
    <row r="11" spans="1:218" ht="18" customHeight="1">
      <c r="A11" s="97" t="s">
        <v>505</v>
      </c>
      <c r="B11" s="164" t="s">
        <v>509</v>
      </c>
      <c r="C11" s="163">
        <f>38835897743/242950416040*100</f>
        <v>15.985112672787501</v>
      </c>
      <c r="D11" s="184">
        <v>15.985112672787501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</row>
    <row r="12" spans="1:218" ht="18" customHeight="1">
      <c r="A12" s="97"/>
      <c r="B12" s="164"/>
      <c r="C12" s="163" t="s">
        <v>511</v>
      </c>
      <c r="D12" s="184" t="s">
        <v>511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</row>
    <row r="13" spans="1:218" ht="18" customHeight="1">
      <c r="A13" s="104" t="s">
        <v>513</v>
      </c>
      <c r="B13" s="164"/>
      <c r="C13" s="163" t="s">
        <v>511</v>
      </c>
      <c r="D13" s="184" t="s">
        <v>511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</row>
    <row r="14" spans="1:218" ht="18" customHeight="1">
      <c r="A14" s="97" t="s">
        <v>514</v>
      </c>
      <c r="B14" s="164" t="s">
        <v>515</v>
      </c>
      <c r="C14" s="163">
        <f>92452869726/(204114518297-178418941024)</f>
        <v>3.5980071100852906</v>
      </c>
      <c r="D14" s="184">
        <v>3.5980071100852906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</row>
    <row r="15" spans="1:218" ht="18" customHeight="1">
      <c r="A15" s="97" t="s">
        <v>516</v>
      </c>
      <c r="B15" s="164" t="s">
        <v>515</v>
      </c>
      <c r="C15" s="163">
        <f>92452869726/17415235292</f>
        <v>5.308735034344893</v>
      </c>
      <c r="D15" s="184">
        <v>5.308735034344893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</row>
    <row r="16" spans="1:218" ht="18" customHeight="1">
      <c r="A16" s="97" t="s">
        <v>517</v>
      </c>
      <c r="B16" s="164" t="s">
        <v>515</v>
      </c>
      <c r="C16" s="163">
        <f>2397344834/(204114518297-178418941024)</f>
        <v>0.09329795585168833</v>
      </c>
      <c r="D16" s="184">
        <v>0.09329795585168833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</row>
    <row r="17" spans="1:218" ht="18" customHeight="1">
      <c r="A17" s="97"/>
      <c r="B17" s="164"/>
      <c r="C17" s="163" t="s">
        <v>511</v>
      </c>
      <c r="D17" s="184" t="s">
        <v>511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</row>
    <row r="18" spans="1:218" ht="18" customHeight="1">
      <c r="A18" s="104" t="s">
        <v>518</v>
      </c>
      <c r="B18" s="164"/>
      <c r="C18" s="163" t="s">
        <v>511</v>
      </c>
      <c r="D18" s="184" t="s">
        <v>511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</row>
    <row r="19" spans="1:218" ht="18" customHeight="1">
      <c r="A19" s="183" t="s">
        <v>519</v>
      </c>
      <c r="B19" s="164"/>
      <c r="C19" s="163" t="s">
        <v>511</v>
      </c>
      <c r="D19" s="184" t="s">
        <v>511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</row>
    <row r="20" spans="1:218" ht="18" customHeight="1">
      <c r="A20" s="97" t="s">
        <v>520</v>
      </c>
      <c r="B20" s="164" t="s">
        <v>509</v>
      </c>
      <c r="C20" s="163">
        <f>4943248004/6228472922*100</f>
        <v>79.36532864323176</v>
      </c>
      <c r="D20" s="184">
        <v>79.36532864323176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</row>
    <row r="21" spans="1:218" ht="18" customHeight="1">
      <c r="A21" s="97" t="s">
        <v>521</v>
      </c>
      <c r="B21" s="164" t="s">
        <v>509</v>
      </c>
      <c r="C21" s="163">
        <f>4738562427/6228472922*100</f>
        <v>76.07904034169614</v>
      </c>
      <c r="D21" s="184">
        <v>76.07904034169614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</row>
    <row r="22" spans="1:218" ht="18" customHeight="1">
      <c r="A22" s="97"/>
      <c r="B22" s="164"/>
      <c r="C22" s="163" t="s">
        <v>511</v>
      </c>
      <c r="D22" s="184" t="s">
        <v>511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</row>
    <row r="23" spans="1:218" ht="18" customHeight="1">
      <c r="A23" s="183" t="s">
        <v>522</v>
      </c>
      <c r="B23" s="164"/>
      <c r="C23" s="163" t="s">
        <v>511</v>
      </c>
      <c r="D23" s="184" t="s">
        <v>511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</row>
    <row r="24" spans="1:218" ht="18" customHeight="1">
      <c r="A24" s="97" t="s">
        <v>549</v>
      </c>
      <c r="B24" s="164" t="s">
        <v>509</v>
      </c>
      <c r="C24" s="163">
        <f>4943248004/242950416040*100</f>
        <v>2.0346736114195956</v>
      </c>
      <c r="D24" s="184">
        <v>2.0346736114195956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</row>
    <row r="25" spans="1:218" ht="18" customHeight="1">
      <c r="A25" s="97" t="s">
        <v>550</v>
      </c>
      <c r="B25" s="164" t="s">
        <v>509</v>
      </c>
      <c r="C25" s="163">
        <f>4738562427/242950416040*100</f>
        <v>1.9504236725488178</v>
      </c>
      <c r="D25" s="184">
        <v>1.9504236725488178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</row>
    <row r="26" spans="1:218" ht="18" customHeight="1">
      <c r="A26" s="97"/>
      <c r="B26" s="164"/>
      <c r="C26" s="163" t="s">
        <v>511</v>
      </c>
      <c r="D26" s="184" t="s">
        <v>511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</row>
    <row r="27" spans="1:218" ht="18" customHeight="1">
      <c r="A27" s="185" t="s">
        <v>551</v>
      </c>
      <c r="B27" s="164" t="s">
        <v>509</v>
      </c>
      <c r="C27" s="163">
        <f>4738562427/38835897743*100</f>
        <v>12.201500936988396</v>
      </c>
      <c r="D27" s="184">
        <v>12.201500936988396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</row>
    <row r="28" spans="1:216" ht="18" customHeight="1" thickBot="1">
      <c r="A28" s="119"/>
      <c r="B28" s="186"/>
      <c r="C28" s="334"/>
      <c r="D28" s="33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</row>
    <row r="29" spans="1:221" ht="17.25" customHeight="1">
      <c r="A29" s="85"/>
      <c r="B29" s="165"/>
      <c r="C29" s="179"/>
      <c r="D29" s="179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</row>
    <row r="30" spans="1:220" s="5" customFormat="1" ht="15" customHeight="1">
      <c r="A30" s="76"/>
      <c r="B30" s="166"/>
      <c r="C30" s="339" t="s">
        <v>627</v>
      </c>
      <c r="D30" s="33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</row>
    <row r="31" spans="1:220" s="39" customFormat="1" ht="15" customHeight="1">
      <c r="A31" s="167" t="s">
        <v>586</v>
      </c>
      <c r="B31" s="168"/>
      <c r="C31" s="340" t="s">
        <v>587</v>
      </c>
      <c r="D31" s="340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</row>
    <row r="32" spans="1:220" s="21" customFormat="1" ht="15" customHeight="1">
      <c r="A32" s="17" t="s">
        <v>588</v>
      </c>
      <c r="B32" s="169"/>
      <c r="C32" s="341" t="s">
        <v>589</v>
      </c>
      <c r="D32" s="341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</row>
    <row r="33" spans="1:220" s="5" customFormat="1" ht="12.75" customHeight="1">
      <c r="A33" s="3"/>
      <c r="B33" s="170"/>
      <c r="C33" s="170"/>
      <c r="D33" s="17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</row>
    <row r="34" spans="1:220" s="50" customFormat="1" ht="12.75" customHeight="1">
      <c r="A34" s="172"/>
      <c r="B34" s="173"/>
      <c r="C34" s="174"/>
      <c r="D34" s="174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</row>
    <row r="35" spans="1:220" s="5" customFormat="1" ht="12.75" customHeight="1">
      <c r="A35" s="76"/>
      <c r="B35" s="170"/>
      <c r="C35" s="170"/>
      <c r="D35" s="17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</row>
    <row r="36" spans="1:220" s="5" customFormat="1" ht="12.75" customHeight="1">
      <c r="A36" s="71" t="s">
        <v>590</v>
      </c>
      <c r="B36" s="175"/>
      <c r="C36" s="345" t="s">
        <v>591</v>
      </c>
      <c r="D36" s="34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</row>
  </sheetData>
  <sheetProtection password="C9BA" sheet="1" objects="1" scenarios="1"/>
  <mergeCells count="8">
    <mergeCell ref="C36:D36"/>
    <mergeCell ref="A2:A3"/>
    <mergeCell ref="B2:B3"/>
    <mergeCell ref="C2:C3"/>
    <mergeCell ref="D2:D3"/>
    <mergeCell ref="C30:D30"/>
    <mergeCell ref="C31:D31"/>
    <mergeCell ref="C32:D32"/>
  </mergeCells>
  <printOptions/>
  <pageMargins left="0.91" right="0.25" top="0.58" bottom="0.63" header="0.34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W175"/>
  <sheetViews>
    <sheetView zoomScale="115" zoomScaleNormal="115" workbookViewId="0" topLeftCell="A1">
      <selection activeCell="C29" sqref="C29"/>
    </sheetView>
  </sheetViews>
  <sheetFormatPr defaultColWidth="7.99609375" defaultRowHeight="15"/>
  <cols>
    <col min="1" max="1" width="29.88671875" style="5" customWidth="1"/>
    <col min="2" max="2" width="11.88671875" style="5" customWidth="1"/>
    <col min="3" max="3" width="12.88671875" style="5" customWidth="1"/>
    <col min="4" max="4" width="12.99609375" style="5" customWidth="1"/>
    <col min="5" max="5" width="12.4453125" style="5" customWidth="1"/>
    <col min="6" max="6" width="7.88671875" style="5" hidden="1" customWidth="1"/>
    <col min="7" max="9" width="7.99609375" style="5" hidden="1" customWidth="1"/>
    <col min="10" max="10" width="15.10546875" style="5" hidden="1" customWidth="1"/>
    <col min="11" max="11" width="13.6640625" style="5" hidden="1" customWidth="1"/>
    <col min="12" max="12" width="16.6640625" style="5" hidden="1" customWidth="1"/>
    <col min="13" max="13" width="10.5546875" style="5" hidden="1" customWidth="1"/>
    <col min="14" max="14" width="12.10546875" style="5" hidden="1" customWidth="1"/>
    <col min="15" max="15" width="10.77734375" style="5" hidden="1" customWidth="1"/>
    <col min="16" max="16" width="14.77734375" style="5" hidden="1" customWidth="1"/>
    <col min="17" max="17" width="7.99609375" style="5" hidden="1" customWidth="1"/>
    <col min="18" max="18" width="9.3359375" style="5" hidden="1" customWidth="1"/>
    <col min="19" max="19" width="9.6640625" style="5" hidden="1" customWidth="1"/>
    <col min="20" max="20" width="11.4453125" style="5" hidden="1" customWidth="1"/>
    <col min="21" max="30" width="7.99609375" style="5" hidden="1" customWidth="1"/>
    <col min="31" max="229" width="7.99609375" style="5" bestFit="1" customWidth="1"/>
    <col min="230" max="16384" width="7.99609375" style="5" customWidth="1"/>
  </cols>
  <sheetData>
    <row r="1" spans="1:205" ht="19.5" customHeight="1">
      <c r="A1" s="1" t="s">
        <v>552</v>
      </c>
      <c r="C1" s="359" t="s">
        <v>21</v>
      </c>
      <c r="D1" s="359"/>
      <c r="E1" s="359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</row>
    <row r="2" spans="1:205" ht="12.75" customHeight="1">
      <c r="A2" s="23" t="s">
        <v>22</v>
      </c>
      <c r="C2" s="365" t="s">
        <v>593</v>
      </c>
      <c r="D2" s="365"/>
      <c r="E2" s="36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</row>
    <row r="3" spans="1:205" ht="12.75" customHeight="1">
      <c r="A3" s="38" t="s">
        <v>524</v>
      </c>
      <c r="C3" s="365" t="s">
        <v>594</v>
      </c>
      <c r="D3" s="365"/>
      <c r="E3" s="3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</row>
    <row r="4" spans="1:20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</row>
    <row r="5" spans="1:205" s="57" customFormat="1" ht="20.25">
      <c r="A5" s="366" t="s">
        <v>23</v>
      </c>
      <c r="B5" s="366"/>
      <c r="C5" s="366"/>
      <c r="D5" s="366"/>
      <c r="E5" s="366"/>
      <c r="F5" s="24"/>
      <c r="G5" s="24"/>
      <c r="H5" s="24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</row>
    <row r="6" spans="1:205" s="57" customFormat="1" ht="18">
      <c r="A6" s="342" t="s">
        <v>649</v>
      </c>
      <c r="B6" s="342"/>
      <c r="C6" s="342"/>
      <c r="D6" s="342"/>
      <c r="E6" s="342"/>
      <c r="F6" s="58"/>
      <c r="G6" s="58"/>
      <c r="H6" s="58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</row>
    <row r="7" spans="1:205" s="39" customFormat="1" ht="18" customHeight="1">
      <c r="A7" s="60" t="s">
        <v>24</v>
      </c>
      <c r="B7" s="60"/>
      <c r="C7" s="60"/>
      <c r="D7" s="60"/>
      <c r="E7" s="60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</row>
    <row r="8" spans="1:205" ht="18" customHeight="1">
      <c r="A8" s="60" t="s">
        <v>25</v>
      </c>
      <c r="B8" s="59"/>
      <c r="C8" s="61"/>
      <c r="D8" s="59"/>
      <c r="E8" s="5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</row>
    <row r="9" spans="1:205" ht="18" customHeight="1">
      <c r="A9" s="62" t="s">
        <v>26</v>
      </c>
      <c r="B9" s="59"/>
      <c r="C9" s="59"/>
      <c r="D9" s="62"/>
      <c r="E9" s="5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</row>
    <row r="10" spans="1:205" ht="18" customHeight="1">
      <c r="A10" s="62" t="s">
        <v>27</v>
      </c>
      <c r="B10" s="59"/>
      <c r="C10" s="59"/>
      <c r="D10" s="59"/>
      <c r="E10" s="5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</row>
    <row r="11" spans="1:205" ht="18" customHeight="1">
      <c r="A11" s="62" t="s">
        <v>28</v>
      </c>
      <c r="B11" s="59"/>
      <c r="C11" s="59"/>
      <c r="D11" s="59"/>
      <c r="E11" s="5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</row>
    <row r="12" spans="1:205" ht="18" customHeight="1">
      <c r="A12" s="62" t="s">
        <v>29</v>
      </c>
      <c r="B12" s="59"/>
      <c r="C12" s="59"/>
      <c r="D12" s="59"/>
      <c r="E12" s="59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</row>
    <row r="13" spans="1:205" ht="18" customHeight="1">
      <c r="A13" s="62" t="s">
        <v>30</v>
      </c>
      <c r="B13" s="59"/>
      <c r="C13" s="59"/>
      <c r="D13" s="59"/>
      <c r="E13" s="5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</row>
    <row r="14" spans="1:205" ht="18" customHeight="1">
      <c r="A14" s="62" t="s">
        <v>31</v>
      </c>
      <c r="B14" s="59"/>
      <c r="C14" s="59"/>
      <c r="D14" s="59"/>
      <c r="E14" s="5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</row>
    <row r="15" spans="1:205" ht="18" customHeight="1">
      <c r="A15" s="62" t="s">
        <v>32</v>
      </c>
      <c r="B15" s="59"/>
      <c r="C15" s="59"/>
      <c r="D15" s="59"/>
      <c r="E15" s="5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</row>
    <row r="16" spans="1:205" ht="18" customHeight="1">
      <c r="A16" s="63" t="s">
        <v>33</v>
      </c>
      <c r="B16" s="59"/>
      <c r="C16" s="59"/>
      <c r="D16" s="59"/>
      <c r="E16" s="5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</row>
    <row r="17" spans="1:205" ht="18" customHeight="1">
      <c r="A17" s="62" t="s">
        <v>34</v>
      </c>
      <c r="B17" s="59"/>
      <c r="C17" s="59"/>
      <c r="D17" s="59"/>
      <c r="E17" s="5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</row>
    <row r="18" spans="1:205" ht="18" customHeight="1">
      <c r="A18" s="62" t="s">
        <v>35</v>
      </c>
      <c r="B18" s="59"/>
      <c r="C18" s="59"/>
      <c r="D18" s="59"/>
      <c r="E18" s="5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</row>
    <row r="19" spans="1:205" ht="18" customHeight="1">
      <c r="A19" s="62" t="s">
        <v>36</v>
      </c>
      <c r="B19" s="59"/>
      <c r="C19" s="59"/>
      <c r="D19" s="59"/>
      <c r="E19" s="5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</row>
    <row r="20" spans="1:205" ht="18" customHeight="1">
      <c r="A20" s="62" t="s">
        <v>43</v>
      </c>
      <c r="B20" s="59"/>
      <c r="C20" s="59"/>
      <c r="D20" s="59"/>
      <c r="E20" s="5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</row>
    <row r="21" spans="1:205" ht="18" customHeight="1">
      <c r="A21" s="62" t="s">
        <v>44</v>
      </c>
      <c r="B21" s="59"/>
      <c r="C21" s="59"/>
      <c r="D21" s="59"/>
      <c r="E21" s="5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</row>
    <row r="22" spans="1:205" ht="18" customHeight="1">
      <c r="A22" s="62" t="s">
        <v>45</v>
      </c>
      <c r="B22" s="59"/>
      <c r="C22" s="59"/>
      <c r="D22" s="59"/>
      <c r="E22" s="5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</row>
    <row r="23" spans="1:205" ht="18" customHeight="1">
      <c r="A23" s="64" t="s">
        <v>46</v>
      </c>
      <c r="B23" s="59"/>
      <c r="C23" s="59"/>
      <c r="D23" s="59"/>
      <c r="E23" s="5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</row>
    <row r="24" spans="1:205" ht="18" customHeight="1">
      <c r="A24" s="62" t="s">
        <v>47</v>
      </c>
      <c r="B24" s="62" t="s">
        <v>48</v>
      </c>
      <c r="C24" s="59"/>
      <c r="D24" s="59"/>
      <c r="E24" s="5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</row>
    <row r="25" spans="1:205" ht="18" customHeight="1">
      <c r="A25" s="62" t="s">
        <v>49</v>
      </c>
      <c r="B25" s="59"/>
      <c r="C25" s="59"/>
      <c r="D25" s="59"/>
      <c r="E25" s="5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</row>
    <row r="26" spans="1:205" ht="18" customHeight="1">
      <c r="A26" s="62" t="s">
        <v>50</v>
      </c>
      <c r="B26" s="59"/>
      <c r="C26" s="59"/>
      <c r="D26" s="59"/>
      <c r="E26" s="5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</row>
    <row r="27" spans="1:205" ht="18" customHeight="1">
      <c r="A27" s="62" t="s">
        <v>51</v>
      </c>
      <c r="B27" s="59"/>
      <c r="C27" s="59"/>
      <c r="D27" s="59"/>
      <c r="E27" s="5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</row>
    <row r="28" spans="1:205" ht="18" customHeight="1">
      <c r="A28" s="62" t="s">
        <v>52</v>
      </c>
      <c r="B28" s="59"/>
      <c r="C28" s="59"/>
      <c r="D28" s="59"/>
      <c r="E28" s="5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</row>
    <row r="29" spans="1:205" ht="18" customHeight="1">
      <c r="A29" s="62" t="s">
        <v>53</v>
      </c>
      <c r="B29" s="59"/>
      <c r="C29" s="59"/>
      <c r="D29" s="59"/>
      <c r="E29" s="5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</row>
    <row r="30" spans="1:205" ht="18" customHeight="1">
      <c r="A30" s="62" t="s">
        <v>54</v>
      </c>
      <c r="B30" s="59"/>
      <c r="C30" s="59"/>
      <c r="D30" s="59"/>
      <c r="E30" s="5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</row>
    <row r="31" spans="1:205" ht="18" customHeight="1">
      <c r="A31" s="62" t="s">
        <v>55</v>
      </c>
      <c r="B31" s="59"/>
      <c r="C31" s="59"/>
      <c r="D31" s="59"/>
      <c r="E31" s="59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</row>
    <row r="32" spans="1:205" ht="18" customHeight="1">
      <c r="A32" s="62" t="s">
        <v>56</v>
      </c>
      <c r="B32" s="59"/>
      <c r="C32" s="59"/>
      <c r="D32" s="59"/>
      <c r="E32" s="59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</row>
    <row r="33" spans="1:205" ht="18" customHeight="1">
      <c r="A33" s="62" t="s">
        <v>57</v>
      </c>
      <c r="B33" s="59"/>
      <c r="C33" s="59"/>
      <c r="D33" s="59"/>
      <c r="E33" s="59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</row>
    <row r="34" spans="1:205" ht="18" customHeight="1">
      <c r="A34" s="62" t="s">
        <v>58</v>
      </c>
      <c r="B34" s="59"/>
      <c r="C34" s="59"/>
      <c r="D34" s="59"/>
      <c r="E34" s="59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</row>
    <row r="35" spans="1:205" ht="18" customHeight="1">
      <c r="A35" s="62" t="s">
        <v>59</v>
      </c>
      <c r="B35" s="59"/>
      <c r="C35" s="59"/>
      <c r="D35" s="59"/>
      <c r="E35" s="59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</row>
    <row r="36" spans="1:205" ht="18" customHeight="1">
      <c r="A36" s="62" t="s">
        <v>60</v>
      </c>
      <c r="B36" s="59"/>
      <c r="C36" s="59"/>
      <c r="D36" s="59"/>
      <c r="E36" s="5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</row>
    <row r="37" spans="1:205" ht="18" customHeight="1">
      <c r="A37" s="62" t="s">
        <v>61</v>
      </c>
      <c r="B37" s="59"/>
      <c r="C37" s="59"/>
      <c r="D37" s="59"/>
      <c r="E37" s="5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</row>
    <row r="38" spans="1:205" ht="18" customHeight="1">
      <c r="A38" s="62" t="s">
        <v>62</v>
      </c>
      <c r="B38" s="59"/>
      <c r="C38" s="59"/>
      <c r="D38" s="59"/>
      <c r="E38" s="5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</row>
    <row r="39" spans="1:205" ht="18" customHeight="1">
      <c r="A39" s="63"/>
      <c r="B39" s="59"/>
      <c r="C39" s="59"/>
      <c r="D39" s="59"/>
      <c r="E39" s="5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</row>
    <row r="40" spans="1:205" ht="18" customHeight="1">
      <c r="A40" s="60" t="s">
        <v>63</v>
      </c>
      <c r="B40" s="59"/>
      <c r="C40" s="59"/>
      <c r="D40" s="59"/>
      <c r="E40" s="59"/>
      <c r="F40" s="4"/>
      <c r="G40" s="4"/>
      <c r="H40" s="6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</row>
    <row r="41" spans="1:205" ht="18" customHeight="1">
      <c r="A41" s="59" t="s">
        <v>64</v>
      </c>
      <c r="B41" s="59"/>
      <c r="C41" s="59"/>
      <c r="D41" s="59"/>
      <c r="E41" s="59"/>
      <c r="F41" s="4"/>
      <c r="G41" s="4"/>
      <c r="H41" s="6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</row>
    <row r="42" spans="1:205" ht="18" customHeight="1">
      <c r="A42" s="66" t="s">
        <v>65</v>
      </c>
      <c r="B42" s="66"/>
      <c r="C42" s="66"/>
      <c r="D42" s="66"/>
      <c r="E42" s="59"/>
      <c r="F42" s="4"/>
      <c r="G42" s="4"/>
      <c r="H42" s="6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</row>
    <row r="43" spans="1:205" s="39" customFormat="1" ht="18" customHeight="1">
      <c r="A43" s="60"/>
      <c r="B43" s="60"/>
      <c r="C43" s="60"/>
      <c r="D43" s="60"/>
      <c r="E43" s="60"/>
      <c r="F43" s="38"/>
      <c r="G43" s="38"/>
      <c r="H43" s="38"/>
      <c r="I43" s="38"/>
      <c r="J43" s="38"/>
      <c r="K43" s="38"/>
      <c r="L43" s="38"/>
      <c r="M43" s="38"/>
      <c r="N43" s="38"/>
      <c r="O43" s="67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</row>
    <row r="44" spans="1:205" s="39" customFormat="1" ht="18" customHeight="1">
      <c r="A44" s="60" t="s">
        <v>66</v>
      </c>
      <c r="B44" s="60"/>
      <c r="C44" s="73"/>
      <c r="D44" s="60"/>
      <c r="E44" s="60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</row>
    <row r="45" spans="1:205" ht="18" customHeight="1">
      <c r="A45" s="62" t="s">
        <v>69</v>
      </c>
      <c r="B45" s="59"/>
      <c r="C45" s="59"/>
      <c r="D45" s="62"/>
      <c r="E45" s="6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</row>
    <row r="46" spans="1:205" ht="18" customHeight="1">
      <c r="A46" s="59" t="s">
        <v>67</v>
      </c>
      <c r="B46" s="59"/>
      <c r="C46" s="59"/>
      <c r="D46" s="59"/>
      <c r="E46" s="5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</row>
    <row r="47" spans="1:205" ht="18" customHeight="1">
      <c r="A47" s="59"/>
      <c r="B47" s="59"/>
      <c r="C47" s="59"/>
      <c r="D47" s="59"/>
      <c r="E47" s="5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</row>
    <row r="48" spans="1:205" s="69" customFormat="1" ht="18" customHeight="1">
      <c r="A48" s="60" t="s">
        <v>77</v>
      </c>
      <c r="B48" s="60"/>
      <c r="C48" s="60"/>
      <c r="D48" s="60"/>
      <c r="E48" s="59"/>
      <c r="F48" s="3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</row>
    <row r="49" spans="1:205" s="70" customFormat="1" ht="18" customHeight="1">
      <c r="A49" s="59" t="s">
        <v>710</v>
      </c>
      <c r="B49" s="59"/>
      <c r="C49" s="59"/>
      <c r="D49" s="59"/>
      <c r="E49" s="59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</row>
    <row r="50" spans="1:205" s="70" customFormat="1" ht="18" customHeight="1">
      <c r="A50" s="59" t="s">
        <v>78</v>
      </c>
      <c r="B50" s="59"/>
      <c r="C50" s="59"/>
      <c r="D50" s="59"/>
      <c r="E50" s="59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</row>
    <row r="51" spans="1:205" s="70" customFormat="1" ht="18" customHeight="1">
      <c r="A51" s="59" t="s">
        <v>528</v>
      </c>
      <c r="B51" s="59"/>
      <c r="C51" s="59"/>
      <c r="D51" s="59"/>
      <c r="E51" s="59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</row>
    <row r="52" spans="1:205" s="70" customFormat="1" ht="18" customHeight="1">
      <c r="A52" s="59"/>
      <c r="B52" s="59"/>
      <c r="C52" s="59"/>
      <c r="D52" s="59"/>
      <c r="E52" s="59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</row>
    <row r="53" spans="1:205" s="70" customFormat="1" ht="18" customHeight="1">
      <c r="A53" s="60" t="s">
        <v>79</v>
      </c>
      <c r="B53" s="59"/>
      <c r="C53" s="59"/>
      <c r="D53" s="59"/>
      <c r="E53" s="59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</row>
    <row r="54" spans="1:205" s="70" customFormat="1" ht="18" customHeight="1">
      <c r="A54" s="59" t="s">
        <v>80</v>
      </c>
      <c r="B54" s="59"/>
      <c r="C54" s="59"/>
      <c r="D54" s="59"/>
      <c r="E54" s="59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</row>
    <row r="55" spans="1:205" s="69" customFormat="1" ht="18" customHeight="1">
      <c r="A55" s="60"/>
      <c r="B55" s="60"/>
      <c r="C55" s="60"/>
      <c r="D55" s="60"/>
      <c r="E55" s="60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</row>
    <row r="56" spans="1:205" s="69" customFormat="1" ht="18" customHeight="1">
      <c r="A56" s="59" t="s">
        <v>81</v>
      </c>
      <c r="B56" s="59"/>
      <c r="C56" s="59"/>
      <c r="D56" s="59"/>
      <c r="E56" s="60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</row>
    <row r="57" spans="1:205" s="70" customFormat="1" ht="18" customHeight="1">
      <c r="A57" s="59" t="s">
        <v>82</v>
      </c>
      <c r="B57" s="59"/>
      <c r="C57" s="59"/>
      <c r="D57" s="59"/>
      <c r="E57" s="59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</row>
    <row r="58" spans="1:205" s="70" customFormat="1" ht="18" customHeight="1">
      <c r="A58" s="59" t="s">
        <v>83</v>
      </c>
      <c r="B58" s="59"/>
      <c r="C58" s="59"/>
      <c r="D58" s="59"/>
      <c r="E58" s="59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</row>
    <row r="59" spans="1:205" s="70" customFormat="1" ht="18" customHeight="1">
      <c r="A59" s="59" t="s">
        <v>84</v>
      </c>
      <c r="B59" s="59"/>
      <c r="C59" s="59"/>
      <c r="D59" s="59"/>
      <c r="E59" s="59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</row>
    <row r="60" spans="1:205" s="70" customFormat="1" ht="18" customHeight="1">
      <c r="A60" s="59" t="s">
        <v>85</v>
      </c>
      <c r="B60" s="59"/>
      <c r="C60" s="59"/>
      <c r="D60" s="59"/>
      <c r="E60" s="59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</row>
    <row r="61" spans="1:205" s="70" customFormat="1" ht="18" customHeight="1">
      <c r="A61" s="59" t="s">
        <v>86</v>
      </c>
      <c r="B61" s="59"/>
      <c r="C61" s="59"/>
      <c r="D61" s="59"/>
      <c r="E61" s="59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</row>
    <row r="62" spans="1:205" s="70" customFormat="1" ht="18" customHeight="1">
      <c r="A62" s="59" t="s">
        <v>87</v>
      </c>
      <c r="B62" s="59"/>
      <c r="C62" s="59"/>
      <c r="D62" s="59"/>
      <c r="E62" s="59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</row>
    <row r="63" spans="1:205" s="70" customFormat="1" ht="18" customHeight="1">
      <c r="A63" s="59" t="s">
        <v>88</v>
      </c>
      <c r="B63" s="59"/>
      <c r="C63" s="59"/>
      <c r="D63" s="59"/>
      <c r="E63" s="59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</row>
    <row r="64" spans="1:205" s="70" customFormat="1" ht="18" customHeight="1">
      <c r="A64" s="59" t="s">
        <v>89</v>
      </c>
      <c r="B64" s="59"/>
      <c r="C64" s="59"/>
      <c r="D64" s="59"/>
      <c r="E64" s="59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</row>
    <row r="65" spans="1:205" s="70" customFormat="1" ht="18" customHeight="1">
      <c r="A65" s="59" t="s">
        <v>90</v>
      </c>
      <c r="B65" s="59"/>
      <c r="C65" s="59"/>
      <c r="D65" s="59"/>
      <c r="E65" s="59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</row>
    <row r="66" spans="1:205" s="70" customFormat="1" ht="18" customHeight="1">
      <c r="A66" s="59" t="s">
        <v>91</v>
      </c>
      <c r="B66" s="59"/>
      <c r="C66" s="59"/>
      <c r="D66" s="59"/>
      <c r="E66" s="59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</row>
    <row r="67" spans="1:205" s="70" customFormat="1" ht="18" customHeight="1">
      <c r="A67" s="59" t="s">
        <v>92</v>
      </c>
      <c r="B67" s="59"/>
      <c r="C67" s="59"/>
      <c r="D67" s="59"/>
      <c r="E67" s="59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</row>
    <row r="68" spans="1:205" s="70" customFormat="1" ht="18" customHeight="1">
      <c r="A68" s="59" t="s">
        <v>93</v>
      </c>
      <c r="B68" s="59"/>
      <c r="C68" s="59"/>
      <c r="D68" s="59"/>
      <c r="E68" s="59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</row>
    <row r="69" spans="1:205" s="70" customFormat="1" ht="18" customHeight="1">
      <c r="A69" s="59" t="s">
        <v>94</v>
      </c>
      <c r="B69" s="59"/>
      <c r="C69" s="59"/>
      <c r="D69" s="59"/>
      <c r="E69" s="59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</row>
    <row r="70" spans="1:205" s="70" customFormat="1" ht="18" customHeight="1">
      <c r="A70" s="59" t="s">
        <v>95</v>
      </c>
      <c r="B70" s="59"/>
      <c r="C70" s="59"/>
      <c r="D70" s="59"/>
      <c r="E70" s="59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</row>
    <row r="71" spans="1:205" s="70" customFormat="1" ht="18" customHeight="1">
      <c r="A71" s="59" t="s">
        <v>96</v>
      </c>
      <c r="B71" s="59"/>
      <c r="C71" s="59"/>
      <c r="D71" s="59"/>
      <c r="E71" s="59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</row>
    <row r="72" spans="1:205" s="70" customFormat="1" ht="18" customHeight="1">
      <c r="A72" s="59" t="s">
        <v>97</v>
      </c>
      <c r="B72" s="59"/>
      <c r="C72" s="59"/>
      <c r="D72" s="59"/>
      <c r="E72" s="59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</row>
    <row r="73" spans="1:205" s="70" customFormat="1" ht="18" customHeight="1">
      <c r="A73" s="59" t="s">
        <v>98</v>
      </c>
      <c r="B73" s="59"/>
      <c r="C73" s="59"/>
      <c r="D73" s="59"/>
      <c r="E73" s="59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</row>
    <row r="74" spans="1:205" s="70" customFormat="1" ht="18" customHeight="1">
      <c r="A74" s="59" t="s">
        <v>99</v>
      </c>
      <c r="B74" s="59"/>
      <c r="C74" s="59"/>
      <c r="D74" s="59"/>
      <c r="E74" s="59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</row>
    <row r="75" spans="1:205" s="70" customFormat="1" ht="18" customHeight="1">
      <c r="A75" s="59" t="s">
        <v>100</v>
      </c>
      <c r="B75" s="59"/>
      <c r="C75" s="59"/>
      <c r="D75" s="59"/>
      <c r="E75" s="59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</row>
    <row r="76" spans="1:205" s="70" customFormat="1" ht="18" customHeight="1">
      <c r="A76" s="59" t="s">
        <v>101</v>
      </c>
      <c r="B76" s="59"/>
      <c r="C76" s="59"/>
      <c r="D76" s="59"/>
      <c r="E76" s="59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</row>
    <row r="77" spans="1:205" s="70" customFormat="1" ht="18" customHeight="1">
      <c r="A77" s="59" t="s">
        <v>102</v>
      </c>
      <c r="B77" s="59"/>
      <c r="C77" s="59"/>
      <c r="D77" s="59"/>
      <c r="E77" s="59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</row>
    <row r="78" spans="1:205" s="70" customFormat="1" ht="18" customHeight="1">
      <c r="A78" s="59" t="s">
        <v>103</v>
      </c>
      <c r="B78" s="59"/>
      <c r="C78" s="59"/>
      <c r="D78" s="59"/>
      <c r="E78" s="59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</row>
    <row r="79" spans="1:205" s="70" customFormat="1" ht="18" customHeight="1">
      <c r="A79" s="59" t="s">
        <v>104</v>
      </c>
      <c r="B79" s="59"/>
      <c r="C79" s="59"/>
      <c r="D79" s="59"/>
      <c r="E79" s="59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</row>
    <row r="80" spans="1:205" s="70" customFormat="1" ht="18" customHeight="1">
      <c r="A80" s="59" t="s">
        <v>105</v>
      </c>
      <c r="B80" s="59"/>
      <c r="C80" s="59"/>
      <c r="D80" s="59"/>
      <c r="E80" s="59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</row>
    <row r="81" spans="1:205" s="69" customFormat="1" ht="18" customHeight="1">
      <c r="A81" s="60" t="s">
        <v>106</v>
      </c>
      <c r="B81" s="60"/>
      <c r="C81" s="60"/>
      <c r="D81" s="60"/>
      <c r="E81" s="60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</row>
    <row r="82" spans="1:205" s="70" customFormat="1" ht="18" customHeight="1">
      <c r="A82" s="59" t="s">
        <v>107</v>
      </c>
      <c r="B82" s="59"/>
      <c r="C82" s="59"/>
      <c r="D82" s="59"/>
      <c r="E82" s="59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</row>
    <row r="83" spans="1:205" s="70" customFormat="1" ht="18" customHeight="1">
      <c r="A83" s="59" t="s">
        <v>108</v>
      </c>
      <c r="B83" s="59"/>
      <c r="C83" s="59"/>
      <c r="D83" s="59"/>
      <c r="E83" s="59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</row>
    <row r="84" spans="1:205" s="70" customFormat="1" ht="18" customHeight="1">
      <c r="A84" s="59" t="s">
        <v>72</v>
      </c>
      <c r="B84" s="59"/>
      <c r="C84" s="59"/>
      <c r="D84" s="59"/>
      <c r="E84" s="59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</row>
    <row r="85" spans="1:205" s="70" customFormat="1" ht="18" customHeight="1">
      <c r="A85" s="59" t="s">
        <v>109</v>
      </c>
      <c r="B85" s="59"/>
      <c r="C85" s="59"/>
      <c r="D85" s="59"/>
      <c r="E85" s="59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</row>
    <row r="86" spans="1:205" s="70" customFormat="1" ht="18" customHeight="1">
      <c r="A86" s="59" t="s">
        <v>110</v>
      </c>
      <c r="B86" s="59"/>
      <c r="C86" s="59"/>
      <c r="D86" s="59"/>
      <c r="E86" s="59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</row>
    <row r="87" spans="1:205" s="70" customFormat="1" ht="18" customHeight="1">
      <c r="A87" s="59" t="s">
        <v>111</v>
      </c>
      <c r="B87" s="59"/>
      <c r="C87" s="59"/>
      <c r="D87" s="59"/>
      <c r="E87" s="59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</row>
    <row r="88" spans="1:205" s="70" customFormat="1" ht="18" customHeight="1">
      <c r="A88" s="59" t="s">
        <v>112</v>
      </c>
      <c r="B88" s="59"/>
      <c r="C88" s="59"/>
      <c r="D88" s="59"/>
      <c r="E88" s="59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</row>
    <row r="89" spans="1:205" s="70" customFormat="1" ht="18" customHeight="1">
      <c r="A89" s="59" t="s">
        <v>113</v>
      </c>
      <c r="B89" s="59"/>
      <c r="C89" s="59"/>
      <c r="D89" s="59"/>
      <c r="E89" s="59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</row>
    <row r="90" spans="1:205" s="70" customFormat="1" ht="18" customHeight="1">
      <c r="A90" s="59" t="s">
        <v>114</v>
      </c>
      <c r="B90" s="59"/>
      <c r="C90" s="59"/>
      <c r="D90" s="59"/>
      <c r="E90" s="59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</row>
    <row r="91" spans="1:205" s="70" customFormat="1" ht="18" customHeight="1">
      <c r="A91" s="59" t="s">
        <v>115</v>
      </c>
      <c r="B91" s="59"/>
      <c r="C91" s="59"/>
      <c r="D91" s="59"/>
      <c r="E91" s="59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</row>
    <row r="92" spans="1:205" s="70" customFormat="1" ht="18" customHeight="1">
      <c r="A92" s="59" t="s">
        <v>116</v>
      </c>
      <c r="B92" s="59"/>
      <c r="C92" s="59"/>
      <c r="D92" s="59"/>
      <c r="E92" s="59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</row>
    <row r="93" spans="1:205" s="70" customFormat="1" ht="18" customHeight="1">
      <c r="A93" s="59" t="s">
        <v>117</v>
      </c>
      <c r="B93" s="59"/>
      <c r="C93" s="59"/>
      <c r="D93" s="59"/>
      <c r="E93" s="59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</row>
    <row r="94" spans="1:205" s="70" customFormat="1" ht="18" customHeight="1">
      <c r="A94" s="59" t="s">
        <v>118</v>
      </c>
      <c r="B94" s="59"/>
      <c r="C94" s="59"/>
      <c r="D94" s="59"/>
      <c r="E94" s="59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</row>
    <row r="95" spans="1:205" s="70" customFormat="1" ht="18" customHeight="1">
      <c r="A95" s="59" t="s">
        <v>119</v>
      </c>
      <c r="B95" s="59"/>
      <c r="C95" s="59"/>
      <c r="D95" s="59"/>
      <c r="E95" s="59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</row>
    <row r="96" spans="1:205" s="70" customFormat="1" ht="18" customHeight="1">
      <c r="A96" s="59" t="s">
        <v>71</v>
      </c>
      <c r="B96" s="59"/>
      <c r="C96" s="59"/>
      <c r="D96" s="59"/>
      <c r="E96" s="59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</row>
    <row r="97" spans="1:205" s="70" customFormat="1" ht="18" customHeight="1">
      <c r="A97" s="59" t="s">
        <v>70</v>
      </c>
      <c r="B97" s="59"/>
      <c r="C97" s="59"/>
      <c r="D97" s="59"/>
      <c r="E97" s="59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</row>
    <row r="98" spans="1:205" s="70" customFormat="1" ht="18" customHeight="1">
      <c r="A98" s="59" t="s">
        <v>120</v>
      </c>
      <c r="B98" s="59"/>
      <c r="C98" s="59"/>
      <c r="D98" s="59"/>
      <c r="E98" s="59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</row>
    <row r="99" spans="1:205" s="70" customFormat="1" ht="18" customHeight="1">
      <c r="A99" s="59" t="s">
        <v>121</v>
      </c>
      <c r="B99" s="59"/>
      <c r="C99" s="59"/>
      <c r="D99" s="59"/>
      <c r="E99" s="59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</row>
    <row r="100" spans="1:205" s="70" customFormat="1" ht="18" customHeight="1">
      <c r="A100" s="59" t="s">
        <v>122</v>
      </c>
      <c r="B100" s="59"/>
      <c r="C100" s="59"/>
      <c r="D100" s="59"/>
      <c r="E100" s="59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</row>
    <row r="101" spans="1:205" s="70" customFormat="1" ht="18" customHeight="1">
      <c r="A101" s="59" t="s">
        <v>123</v>
      </c>
      <c r="B101" s="59"/>
      <c r="C101" s="59"/>
      <c r="D101" s="59"/>
      <c r="E101" s="59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</row>
    <row r="102" spans="1:205" s="70" customFormat="1" ht="18" customHeight="1">
      <c r="A102" s="60" t="s">
        <v>124</v>
      </c>
      <c r="B102" s="60"/>
      <c r="C102" s="59"/>
      <c r="D102" s="59"/>
      <c r="E102" s="59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</row>
    <row r="103" spans="1:205" s="70" customFormat="1" ht="18" customHeight="1">
      <c r="A103" s="59"/>
      <c r="B103" s="59"/>
      <c r="C103" s="59"/>
      <c r="D103" s="59" t="s">
        <v>125</v>
      </c>
      <c r="E103" s="59"/>
      <c r="F103" s="3"/>
      <c r="G103" s="3"/>
      <c r="H103" s="3"/>
      <c r="I103" s="3"/>
      <c r="J103" s="3"/>
      <c r="K103" s="3"/>
      <c r="L103" s="3"/>
      <c r="M103" s="3"/>
      <c r="N103" s="71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</row>
    <row r="104" spans="1:205" s="70" customFormat="1" ht="26.25" customHeight="1">
      <c r="A104" s="72" t="s">
        <v>126</v>
      </c>
      <c r="B104" s="60"/>
      <c r="C104" s="73"/>
      <c r="D104" s="311" t="s">
        <v>709</v>
      </c>
      <c r="E104" s="311" t="s">
        <v>74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</row>
    <row r="105" spans="1:205" s="70" customFormat="1" ht="18" customHeight="1">
      <c r="A105" s="59" t="s">
        <v>127</v>
      </c>
      <c r="B105" s="59"/>
      <c r="C105" s="61"/>
      <c r="D105" s="70">
        <v>203837443</v>
      </c>
      <c r="E105" s="59">
        <v>41707270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</row>
    <row r="106" spans="1:205" s="70" customFormat="1" ht="18" customHeight="1">
      <c r="A106" s="59" t="s">
        <v>128</v>
      </c>
      <c r="B106" s="59"/>
      <c r="C106" s="61"/>
      <c r="D106" s="70">
        <v>2193507391</v>
      </c>
      <c r="E106" s="59">
        <v>914433661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</row>
    <row r="107" spans="1:205" s="70" customFormat="1" ht="18" customHeight="1">
      <c r="A107" s="59" t="s">
        <v>129</v>
      </c>
      <c r="B107" s="59"/>
      <c r="C107" s="59"/>
      <c r="D107" s="59">
        <v>0</v>
      </c>
      <c r="E107" s="59">
        <v>0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</row>
    <row r="108" spans="1:205" s="70" customFormat="1" ht="18" customHeight="1">
      <c r="A108" s="59" t="s">
        <v>130</v>
      </c>
      <c r="B108" s="59"/>
      <c r="C108" s="59"/>
      <c r="D108" s="59">
        <v>15645789139</v>
      </c>
      <c r="E108" s="59">
        <v>15645789139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</row>
    <row r="109" spans="1:205" s="70" customFormat="1" ht="18" customHeight="1">
      <c r="A109" s="74" t="s">
        <v>131</v>
      </c>
      <c r="B109" s="60"/>
      <c r="C109" s="60"/>
      <c r="D109" s="60">
        <f>SUM(D105:D108)</f>
        <v>18043133973</v>
      </c>
      <c r="E109" s="60">
        <f>SUM(E105:E108)</f>
        <v>16601930070</v>
      </c>
      <c r="F109" s="3"/>
      <c r="G109" s="3"/>
      <c r="H109" s="3"/>
      <c r="I109" s="3"/>
      <c r="J109" s="3"/>
      <c r="K109" s="71"/>
      <c r="L109" s="7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</row>
    <row r="110" spans="1:205" s="70" customFormat="1" ht="18" customHeight="1">
      <c r="A110" s="72" t="s">
        <v>132</v>
      </c>
      <c r="B110" s="294" t="s">
        <v>709</v>
      </c>
      <c r="C110" s="294"/>
      <c r="D110" s="294" t="s">
        <v>76</v>
      </c>
      <c r="E110" s="29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</row>
    <row r="111" spans="1:205" s="70" customFormat="1" ht="18" customHeight="1">
      <c r="A111" s="72"/>
      <c r="B111" s="74" t="s">
        <v>133</v>
      </c>
      <c r="C111" s="74" t="s">
        <v>134</v>
      </c>
      <c r="D111" s="74" t="s">
        <v>133</v>
      </c>
      <c r="E111" s="74" t="s">
        <v>134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</row>
    <row r="112" spans="1:205" s="69" customFormat="1" ht="18" customHeight="1">
      <c r="A112" s="60" t="s">
        <v>135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68"/>
      <c r="FI112" s="68"/>
      <c r="FJ112" s="68"/>
      <c r="FK112" s="68"/>
      <c r="FL112" s="68"/>
      <c r="FM112" s="68"/>
      <c r="FN112" s="68"/>
      <c r="FO112" s="68"/>
      <c r="FP112" s="68"/>
      <c r="FQ112" s="68"/>
      <c r="FR112" s="68"/>
      <c r="FS112" s="68"/>
      <c r="FT112" s="68"/>
      <c r="FU112" s="68"/>
      <c r="FV112" s="68"/>
      <c r="FW112" s="68"/>
      <c r="FX112" s="68"/>
      <c r="FY112" s="68"/>
      <c r="FZ112" s="68"/>
      <c r="GA112" s="68"/>
      <c r="GB112" s="68"/>
      <c r="GC112" s="68"/>
      <c r="GD112" s="68"/>
      <c r="GE112" s="68"/>
      <c r="GF112" s="68"/>
      <c r="GG112" s="68"/>
      <c r="GH112" s="68"/>
      <c r="GI112" s="68"/>
      <c r="GJ112" s="68"/>
      <c r="GK112" s="68"/>
      <c r="GL112" s="68"/>
      <c r="GM112" s="68"/>
      <c r="GN112" s="68"/>
      <c r="GO112" s="68"/>
      <c r="GP112" s="68"/>
      <c r="GQ112" s="68"/>
      <c r="GR112" s="68"/>
      <c r="GS112" s="68"/>
      <c r="GT112" s="68"/>
      <c r="GU112" s="68"/>
      <c r="GV112" s="68"/>
      <c r="GW112" s="68"/>
    </row>
    <row r="113" spans="1:205" s="70" customFormat="1" ht="18" customHeight="1">
      <c r="A113" s="59" t="s">
        <v>136</v>
      </c>
      <c r="B113" s="70">
        <v>2000</v>
      </c>
      <c r="C113" s="70">
        <v>40060000</v>
      </c>
      <c r="D113" s="59">
        <v>0</v>
      </c>
      <c r="E113" s="59">
        <v>0</v>
      </c>
      <c r="F113" s="3"/>
      <c r="G113" s="3"/>
      <c r="H113" s="3"/>
      <c r="I113" s="3"/>
      <c r="J113" s="3"/>
      <c r="K113" s="3"/>
      <c r="L113" s="3"/>
      <c r="M113" s="3"/>
      <c r="N113" s="3"/>
      <c r="O113" s="76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</row>
    <row r="114" spans="1:205" s="70" customFormat="1" ht="18" customHeight="1">
      <c r="A114" s="59" t="s">
        <v>137</v>
      </c>
      <c r="B114" s="70">
        <v>14442</v>
      </c>
      <c r="C114" s="70">
        <v>400568135</v>
      </c>
      <c r="D114" s="59">
        <v>12035</v>
      </c>
      <c r="E114" s="59">
        <v>376226135</v>
      </c>
      <c r="F114" s="3"/>
      <c r="G114" s="3"/>
      <c r="H114" s="3"/>
      <c r="I114" s="3"/>
      <c r="J114" s="3"/>
      <c r="K114" s="3"/>
      <c r="L114" s="3"/>
      <c r="M114" s="3"/>
      <c r="N114" s="3"/>
      <c r="O114" s="76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</row>
    <row r="115" spans="1:205" s="70" customFormat="1" ht="18" customHeight="1">
      <c r="A115" s="59" t="s">
        <v>138</v>
      </c>
      <c r="B115" s="70">
        <v>666600</v>
      </c>
      <c r="C115" s="70">
        <v>17524905373</v>
      </c>
      <c r="D115" s="59">
        <v>666600</v>
      </c>
      <c r="E115" s="59">
        <v>17524905373</v>
      </c>
      <c r="F115" s="3"/>
      <c r="G115" s="3"/>
      <c r="H115" s="3"/>
      <c r="I115" s="3"/>
      <c r="J115" s="3"/>
      <c r="K115" s="3"/>
      <c r="L115" s="3"/>
      <c r="M115" s="3"/>
      <c r="N115" s="3"/>
      <c r="O115" s="76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</row>
    <row r="116" spans="1:205" s="70" customFormat="1" ht="18" customHeight="1">
      <c r="A116" s="59" t="s">
        <v>139</v>
      </c>
      <c r="B116" s="70">
        <v>1236600</v>
      </c>
      <c r="C116" s="70">
        <v>19812177670</v>
      </c>
      <c r="D116" s="59">
        <v>1287400</v>
      </c>
      <c r="E116" s="59">
        <v>20626069491</v>
      </c>
      <c r="F116" s="3"/>
      <c r="G116" s="3"/>
      <c r="H116" s="3"/>
      <c r="I116" s="3"/>
      <c r="J116" s="3"/>
      <c r="K116" s="3"/>
      <c r="L116" s="3"/>
      <c r="M116" s="3"/>
      <c r="N116" s="3"/>
      <c r="O116" s="76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</row>
    <row r="117" spans="1:205" s="70" customFormat="1" ht="18" customHeight="1">
      <c r="A117" s="59" t="s">
        <v>471</v>
      </c>
      <c r="B117" s="70">
        <v>30000</v>
      </c>
      <c r="C117" s="70">
        <v>430494775</v>
      </c>
      <c r="D117" s="59">
        <v>0</v>
      </c>
      <c r="E117" s="59">
        <v>0</v>
      </c>
      <c r="F117" s="3"/>
      <c r="G117" s="3"/>
      <c r="H117" s="3"/>
      <c r="I117" s="3"/>
      <c r="J117" s="3"/>
      <c r="K117" s="3"/>
      <c r="L117" s="3"/>
      <c r="M117" s="3"/>
      <c r="N117" s="3"/>
      <c r="O117" s="76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</row>
    <row r="118" spans="1:205" s="70" customFormat="1" ht="18" customHeight="1">
      <c r="A118" s="59" t="s">
        <v>472</v>
      </c>
      <c r="B118" s="70">
        <v>16200</v>
      </c>
      <c r="C118" s="70">
        <v>388726216</v>
      </c>
      <c r="D118" s="59">
        <v>0</v>
      </c>
      <c r="E118" s="59">
        <v>0</v>
      </c>
      <c r="F118" s="3"/>
      <c r="G118" s="3"/>
      <c r="H118" s="3"/>
      <c r="I118" s="3"/>
      <c r="J118" s="3"/>
      <c r="K118" s="3"/>
      <c r="L118" s="3"/>
      <c r="M118" s="3"/>
      <c r="N118" s="3"/>
      <c r="O118" s="76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</row>
    <row r="119" spans="1:205" s="70" customFormat="1" ht="18" customHeight="1">
      <c r="A119" s="59" t="s">
        <v>473</v>
      </c>
      <c r="B119" s="70">
        <v>25200</v>
      </c>
      <c r="C119" s="70">
        <v>373769815</v>
      </c>
      <c r="D119" s="59">
        <v>0</v>
      </c>
      <c r="E119" s="59">
        <v>0</v>
      </c>
      <c r="F119" s="3"/>
      <c r="G119" s="3"/>
      <c r="H119" s="3"/>
      <c r="I119" s="3"/>
      <c r="J119" s="3"/>
      <c r="K119" s="3"/>
      <c r="L119" s="3"/>
      <c r="M119" s="3"/>
      <c r="N119" s="3"/>
      <c r="O119" s="76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</row>
    <row r="120" spans="1:205" s="70" customFormat="1" ht="18" customHeight="1">
      <c r="A120" s="59" t="s">
        <v>474</v>
      </c>
      <c r="B120" s="70">
        <v>66600</v>
      </c>
      <c r="C120" s="70">
        <v>507049435</v>
      </c>
      <c r="D120" s="59">
        <v>0</v>
      </c>
      <c r="E120" s="59">
        <v>0</v>
      </c>
      <c r="F120" s="3"/>
      <c r="G120" s="3"/>
      <c r="H120" s="3"/>
      <c r="I120" s="3"/>
      <c r="J120" s="3"/>
      <c r="K120" s="3"/>
      <c r="L120" s="3"/>
      <c r="M120" s="3"/>
      <c r="N120" s="3"/>
      <c r="O120" s="76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</row>
    <row r="121" spans="1:205" s="70" customFormat="1" ht="18" customHeight="1">
      <c r="A121" s="59" t="s">
        <v>475</v>
      </c>
      <c r="B121" s="70">
        <v>20200</v>
      </c>
      <c r="C121" s="70">
        <v>216384090</v>
      </c>
      <c r="D121" s="59">
        <v>0</v>
      </c>
      <c r="E121" s="59">
        <v>0</v>
      </c>
      <c r="F121" s="3"/>
      <c r="G121" s="3"/>
      <c r="H121" s="3"/>
      <c r="I121" s="3"/>
      <c r="J121" s="3"/>
      <c r="K121" s="3"/>
      <c r="L121" s="3"/>
      <c r="M121" s="3"/>
      <c r="N121" s="3"/>
      <c r="O121" s="76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</row>
    <row r="122" spans="1:205" s="70" customFormat="1" ht="18" customHeight="1">
      <c r="A122" s="74" t="s">
        <v>140</v>
      </c>
      <c r="B122" s="60">
        <f>SUM(B113:B121)</f>
        <v>2077842</v>
      </c>
      <c r="C122" s="60">
        <f>SUM(C113:C121)</f>
        <v>39694135509</v>
      </c>
      <c r="D122" s="60">
        <f>SUM(D113:D117)</f>
        <v>1966035</v>
      </c>
      <c r="E122" s="60">
        <f>SUM(E113:E116)</f>
        <v>38527200999</v>
      </c>
      <c r="F122" s="3"/>
      <c r="G122" s="3"/>
      <c r="H122" s="3"/>
      <c r="I122" s="3"/>
      <c r="J122" s="3"/>
      <c r="K122" s="3"/>
      <c r="L122" s="3"/>
      <c r="M122" s="3"/>
      <c r="N122" s="3"/>
      <c r="O122" s="76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</row>
    <row r="123" spans="1:205" s="70" customFormat="1" ht="18" customHeight="1">
      <c r="A123" s="60" t="s">
        <v>141</v>
      </c>
      <c r="B123" s="60">
        <v>0</v>
      </c>
      <c r="C123" s="69">
        <f>58989485442-15645789139</f>
        <v>43343696303</v>
      </c>
      <c r="D123" s="68">
        <v>0</v>
      </c>
      <c r="E123" s="60">
        <v>87087200</v>
      </c>
      <c r="F123" s="3"/>
      <c r="G123" s="3"/>
      <c r="H123" s="3"/>
      <c r="I123" s="3"/>
      <c r="J123" s="3"/>
      <c r="K123" s="3"/>
      <c r="L123" s="3"/>
      <c r="M123" s="3"/>
      <c r="N123" s="3"/>
      <c r="O123" s="76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</row>
    <row r="124" spans="1:205" s="70" customFormat="1" ht="18" customHeight="1">
      <c r="A124" s="60" t="s">
        <v>142</v>
      </c>
      <c r="B124" s="60"/>
      <c r="C124" s="270">
        <v>-9880013427</v>
      </c>
      <c r="D124" s="77"/>
      <c r="E124" s="77">
        <v>-9880013427</v>
      </c>
      <c r="F124" s="3"/>
      <c r="G124" s="3"/>
      <c r="H124" s="3"/>
      <c r="I124" s="3"/>
      <c r="J124" s="3"/>
      <c r="K124" s="3"/>
      <c r="L124" s="3"/>
      <c r="M124" s="3"/>
      <c r="N124" s="3"/>
      <c r="O124" s="76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</row>
    <row r="125" spans="1:205" s="69" customFormat="1" ht="18" customHeight="1">
      <c r="A125" s="60" t="s">
        <v>143</v>
      </c>
      <c r="B125" s="60"/>
      <c r="C125" s="60">
        <f>SUM(C122:C124)</f>
        <v>73157818385</v>
      </c>
      <c r="D125" s="60"/>
      <c r="E125" s="60">
        <f>SUM(E122:E124)</f>
        <v>28734274772</v>
      </c>
      <c r="F125" s="68"/>
      <c r="G125" s="68"/>
      <c r="H125" s="68"/>
      <c r="I125" s="68"/>
      <c r="J125" s="68"/>
      <c r="K125" s="68"/>
      <c r="L125" s="68"/>
      <c r="M125" s="68"/>
      <c r="N125" s="68"/>
      <c r="O125" s="7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  <c r="FG125" s="68"/>
      <c r="FH125" s="68"/>
      <c r="FI125" s="68"/>
      <c r="FJ125" s="68"/>
      <c r="FK125" s="68"/>
      <c r="FL125" s="68"/>
      <c r="FM125" s="68"/>
      <c r="FN125" s="68"/>
      <c r="FO125" s="68"/>
      <c r="FP125" s="68"/>
      <c r="FQ125" s="68"/>
      <c r="FR125" s="68"/>
      <c r="FS125" s="68"/>
      <c r="FT125" s="68"/>
      <c r="FU125" s="68"/>
      <c r="FV125" s="68"/>
      <c r="FW125" s="68"/>
      <c r="FX125" s="68"/>
      <c r="FY125" s="68"/>
      <c r="FZ125" s="68"/>
      <c r="GA125" s="68"/>
      <c r="GB125" s="68"/>
      <c r="GC125" s="68"/>
      <c r="GD125" s="68"/>
      <c r="GE125" s="68"/>
      <c r="GF125" s="68"/>
      <c r="GG125" s="68"/>
      <c r="GH125" s="68"/>
      <c r="GI125" s="68"/>
      <c r="GJ125" s="68"/>
      <c r="GK125" s="68"/>
      <c r="GL125" s="68"/>
      <c r="GM125" s="68"/>
      <c r="GN125" s="68"/>
      <c r="GO125" s="68"/>
      <c r="GP125" s="68"/>
      <c r="GQ125" s="68"/>
      <c r="GR125" s="68"/>
      <c r="GS125" s="68"/>
      <c r="GT125" s="68"/>
      <c r="GU125" s="68"/>
      <c r="GV125" s="68"/>
      <c r="GW125" s="68"/>
    </row>
    <row r="126" spans="1:205" s="70" customFormat="1" ht="30" customHeight="1">
      <c r="A126" s="72" t="s">
        <v>144</v>
      </c>
      <c r="B126" s="59"/>
      <c r="C126" s="59"/>
      <c r="D126" s="311" t="s">
        <v>709</v>
      </c>
      <c r="E126" s="311" t="s">
        <v>74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</row>
    <row r="127" spans="1:205" s="70" customFormat="1" ht="18" customHeight="1">
      <c r="A127" s="59" t="s">
        <v>145</v>
      </c>
      <c r="B127" s="59"/>
      <c r="C127" s="59"/>
      <c r="D127" s="70">
        <v>0</v>
      </c>
      <c r="E127" s="79">
        <v>38778569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</row>
    <row r="128" spans="1:205" s="70" customFormat="1" ht="18" customHeight="1">
      <c r="A128" s="59" t="s">
        <v>146</v>
      </c>
      <c r="B128" s="59"/>
      <c r="C128" s="59"/>
      <c r="D128" s="70">
        <v>0</v>
      </c>
      <c r="E128" s="59">
        <v>2589734969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</row>
    <row r="129" spans="1:205" s="70" customFormat="1" ht="18" customHeight="1">
      <c r="A129" s="59" t="s">
        <v>147</v>
      </c>
      <c r="B129" s="59"/>
      <c r="C129" s="61"/>
      <c r="D129" s="70">
        <v>0</v>
      </c>
      <c r="E129" s="59">
        <v>0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</row>
    <row r="130" spans="1:205" s="70" customFormat="1" ht="18" customHeight="1">
      <c r="A130" s="59" t="s">
        <v>148</v>
      </c>
      <c r="B130" s="59"/>
      <c r="C130" s="59"/>
      <c r="D130" s="70">
        <v>5242519555</v>
      </c>
      <c r="E130" s="59">
        <v>2671436457</v>
      </c>
      <c r="F130" s="3"/>
      <c r="G130" s="3"/>
      <c r="H130" s="3"/>
      <c r="I130" s="3"/>
      <c r="J130" s="3"/>
      <c r="K130" s="3"/>
      <c r="L130" s="3"/>
      <c r="M130" s="3"/>
      <c r="N130" s="3"/>
      <c r="O130" s="76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</row>
    <row r="131" spans="1:205" s="69" customFormat="1" ht="18" customHeight="1">
      <c r="A131" s="74" t="s">
        <v>131</v>
      </c>
      <c r="B131" s="60"/>
      <c r="C131" s="60"/>
      <c r="D131" s="60">
        <f>SUM(D127:D130)</f>
        <v>5242519555</v>
      </c>
      <c r="E131" s="60">
        <f>SUM(E127:E130)</f>
        <v>5299949995</v>
      </c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68"/>
      <c r="FI131" s="68"/>
      <c r="FJ131" s="68"/>
      <c r="FK131" s="68"/>
      <c r="FL131" s="68"/>
      <c r="FM131" s="68"/>
      <c r="FN131" s="68"/>
      <c r="FO131" s="68"/>
      <c r="FP131" s="68"/>
      <c r="FQ131" s="68"/>
      <c r="FR131" s="68"/>
      <c r="FS131" s="68"/>
      <c r="FT131" s="68"/>
      <c r="FU131" s="68"/>
      <c r="FV131" s="68"/>
      <c r="FW131" s="68"/>
      <c r="FX131" s="68"/>
      <c r="FY131" s="68"/>
      <c r="FZ131" s="68"/>
      <c r="GA131" s="68"/>
      <c r="GB131" s="68"/>
      <c r="GC131" s="68"/>
      <c r="GD131" s="68"/>
      <c r="GE131" s="68"/>
      <c r="GF131" s="68"/>
      <c r="GG131" s="68"/>
      <c r="GH131" s="68"/>
      <c r="GI131" s="68"/>
      <c r="GJ131" s="68"/>
      <c r="GK131" s="68"/>
      <c r="GL131" s="68"/>
      <c r="GM131" s="68"/>
      <c r="GN131" s="68"/>
      <c r="GO131" s="68"/>
      <c r="GP131" s="68"/>
      <c r="GQ131" s="68"/>
      <c r="GR131" s="68"/>
      <c r="GS131" s="68"/>
      <c r="GT131" s="68"/>
      <c r="GU131" s="68"/>
      <c r="GV131" s="68"/>
      <c r="GW131" s="68"/>
    </row>
    <row r="132" spans="1:205" s="70" customFormat="1" ht="29.25" customHeight="1">
      <c r="A132" s="72" t="s">
        <v>149</v>
      </c>
      <c r="B132" s="59"/>
      <c r="C132" s="59"/>
      <c r="D132" s="311" t="s">
        <v>709</v>
      </c>
      <c r="E132" s="311" t="s">
        <v>74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</row>
    <row r="133" spans="1:205" s="70" customFormat="1" ht="18" customHeight="1">
      <c r="A133" s="59" t="s">
        <v>150</v>
      </c>
      <c r="B133" s="59"/>
      <c r="C133" s="61"/>
      <c r="E133" s="59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</row>
    <row r="134" spans="1:205" s="70" customFormat="1" ht="18" customHeight="1">
      <c r="A134" s="59" t="s">
        <v>151</v>
      </c>
      <c r="B134" s="59"/>
      <c r="C134" s="59"/>
      <c r="D134" s="70">
        <v>17534856</v>
      </c>
      <c r="E134" s="59">
        <v>23423099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</row>
    <row r="135" spans="1:205" s="70" customFormat="1" ht="18" customHeight="1">
      <c r="A135" s="80" t="s">
        <v>152</v>
      </c>
      <c r="B135" s="81"/>
      <c r="C135" s="82"/>
      <c r="D135" s="70">
        <v>4285714</v>
      </c>
      <c r="E135" s="59">
        <v>4285714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</row>
    <row r="136" spans="1:205" s="70" customFormat="1" ht="18" customHeight="1">
      <c r="A136" s="59" t="s">
        <v>157</v>
      </c>
      <c r="B136" s="59"/>
      <c r="C136" s="59"/>
      <c r="E136" s="59">
        <v>0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</row>
    <row r="137" spans="1:205" s="70" customFormat="1" ht="18" customHeight="1">
      <c r="A137" s="59" t="s">
        <v>158</v>
      </c>
      <c r="B137" s="59"/>
      <c r="C137" s="59"/>
      <c r="E137" s="59">
        <v>0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</row>
    <row r="138" spans="1:205" s="70" customFormat="1" ht="18" customHeight="1">
      <c r="A138" s="59" t="s">
        <v>486</v>
      </c>
      <c r="B138" s="59"/>
      <c r="C138" s="59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</row>
    <row r="139" spans="1:205" s="70" customFormat="1" ht="18" customHeight="1">
      <c r="A139" s="59" t="s">
        <v>159</v>
      </c>
      <c r="B139" s="59"/>
      <c r="C139" s="59"/>
      <c r="E139" s="59">
        <v>0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</row>
    <row r="140" spans="1:205" s="70" customFormat="1" ht="18" customHeight="1">
      <c r="A140" s="59" t="s">
        <v>160</v>
      </c>
      <c r="B140" s="59"/>
      <c r="C140" s="59"/>
      <c r="E140" s="59">
        <v>0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</row>
    <row r="141" spans="1:205" s="70" customFormat="1" ht="18" customHeight="1">
      <c r="A141" s="59" t="s">
        <v>161</v>
      </c>
      <c r="B141" s="59"/>
      <c r="C141" s="59"/>
      <c r="D141" s="70">
        <v>13452896202</v>
      </c>
      <c r="E141" s="59">
        <v>13452896202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</row>
    <row r="142" spans="1:205" s="70" customFormat="1" ht="18" customHeight="1">
      <c r="A142" s="74" t="s">
        <v>162</v>
      </c>
      <c r="B142" s="59"/>
      <c r="C142" s="59"/>
      <c r="D142" s="74">
        <f>SUM(D133:D141)</f>
        <v>13474716772</v>
      </c>
      <c r="E142" s="74">
        <f>SUM(E133:E141)</f>
        <v>13480605015</v>
      </c>
      <c r="F142" s="3"/>
      <c r="G142" s="3"/>
      <c r="H142" s="3"/>
      <c r="I142" s="3"/>
      <c r="J142" s="3"/>
      <c r="K142" s="3"/>
      <c r="L142" s="3"/>
      <c r="M142" s="3"/>
      <c r="N142" s="3"/>
      <c r="O142" s="76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</row>
    <row r="143" spans="1:205" s="70" customFormat="1" ht="18" customHeight="1">
      <c r="A143" s="59" t="s">
        <v>73</v>
      </c>
      <c r="B143" s="59"/>
      <c r="C143" s="59"/>
      <c r="D143" s="59">
        <v>0</v>
      </c>
      <c r="E143" s="59">
        <v>0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</row>
    <row r="144" spans="1:205" ht="18" customHeight="1">
      <c r="A144" s="59" t="s">
        <v>163</v>
      </c>
      <c r="B144" s="59"/>
      <c r="C144" s="59"/>
      <c r="D144" s="59">
        <v>0</v>
      </c>
      <c r="E144" s="59">
        <v>0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</row>
    <row r="145" spans="1:205" ht="18" customHeight="1">
      <c r="A145" s="59" t="s">
        <v>487</v>
      </c>
      <c r="B145" s="59"/>
      <c r="C145" s="59"/>
      <c r="D145" s="59">
        <v>0</v>
      </c>
      <c r="E145" s="59">
        <v>0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</row>
    <row r="146" spans="1:205" ht="18" customHeight="1">
      <c r="A146" s="72" t="s">
        <v>488</v>
      </c>
      <c r="B146" s="59"/>
      <c r="C146" s="59"/>
      <c r="D146" s="59">
        <v>0</v>
      </c>
      <c r="E146" s="59">
        <v>0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</row>
    <row r="147" spans="1:205" ht="18" customHeight="1">
      <c r="A147" s="59" t="s">
        <v>489</v>
      </c>
      <c r="B147" s="59"/>
      <c r="C147" s="59"/>
      <c r="D147" s="5">
        <v>4656609062</v>
      </c>
      <c r="E147" s="59">
        <v>4632609062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</row>
    <row r="148" spans="1:205" ht="27.75" customHeight="1">
      <c r="A148" s="72" t="s">
        <v>490</v>
      </c>
      <c r="B148" s="59"/>
      <c r="C148" s="59"/>
      <c r="D148" s="311" t="s">
        <v>709</v>
      </c>
      <c r="E148" s="311" t="s">
        <v>74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</row>
    <row r="149" spans="1:205" ht="18" customHeight="1">
      <c r="A149" s="59" t="s">
        <v>164</v>
      </c>
      <c r="B149" s="59"/>
      <c r="C149" s="59"/>
      <c r="D149" s="5">
        <v>340136266</v>
      </c>
      <c r="E149" s="59">
        <v>544821843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</row>
    <row r="150" spans="1:205" ht="18" customHeight="1">
      <c r="A150" s="59" t="s">
        <v>165</v>
      </c>
      <c r="B150" s="59"/>
      <c r="C150" s="59"/>
      <c r="D150" s="5">
        <v>2435922093</v>
      </c>
      <c r="E150" s="59">
        <v>2184693481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</row>
    <row r="151" spans="1:205" ht="18" customHeight="1">
      <c r="A151" s="59" t="s">
        <v>166</v>
      </c>
      <c r="B151" s="59"/>
      <c r="C151" s="59"/>
      <c r="E151" s="59">
        <v>0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</row>
    <row r="152" spans="1:205" ht="18" customHeight="1">
      <c r="A152" s="74" t="s">
        <v>131</v>
      </c>
      <c r="B152" s="60"/>
      <c r="C152" s="60"/>
      <c r="D152" s="60">
        <f>SUM(D149:D151)</f>
        <v>2776058359</v>
      </c>
      <c r="E152" s="60">
        <f>SUM(E149:E151)</f>
        <v>2729515324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</row>
    <row r="153" spans="1:205" ht="28.5" customHeight="1">
      <c r="A153" s="72" t="s">
        <v>491</v>
      </c>
      <c r="B153" s="59"/>
      <c r="C153" s="59"/>
      <c r="D153" s="311" t="s">
        <v>709</v>
      </c>
      <c r="E153" s="311" t="s">
        <v>74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</row>
    <row r="154" spans="1:205" ht="18" customHeight="1">
      <c r="A154" s="59" t="s">
        <v>167</v>
      </c>
      <c r="B154" s="59"/>
      <c r="C154" s="59"/>
      <c r="D154" s="59">
        <v>0</v>
      </c>
      <c r="E154" s="59">
        <v>0</v>
      </c>
      <c r="F154" s="59"/>
      <c r="G154" s="59"/>
      <c r="H154" s="59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</row>
    <row r="155" spans="1:205" ht="18" customHeight="1">
      <c r="A155" s="59" t="s">
        <v>168</v>
      </c>
      <c r="B155" s="59"/>
      <c r="C155" s="59"/>
      <c r="D155" s="59">
        <v>0</v>
      </c>
      <c r="E155" s="59">
        <v>0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</row>
    <row r="156" spans="1:205" ht="18" customHeight="1">
      <c r="A156" s="83" t="s">
        <v>169</v>
      </c>
      <c r="B156" s="59"/>
      <c r="C156" s="59"/>
      <c r="D156" s="59">
        <v>0</v>
      </c>
      <c r="E156" s="59">
        <v>0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</row>
    <row r="157" spans="1:205" ht="31.5" customHeight="1">
      <c r="A157" s="72" t="s">
        <v>492</v>
      </c>
      <c r="B157" s="59"/>
      <c r="C157" s="59"/>
      <c r="D157" s="311" t="s">
        <v>709</v>
      </c>
      <c r="E157" s="311" t="s">
        <v>74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</row>
    <row r="158" spans="1:205" ht="18" customHeight="1">
      <c r="A158" s="59" t="s">
        <v>170</v>
      </c>
      <c r="B158" s="59"/>
      <c r="C158" s="59"/>
      <c r="D158" s="62">
        <v>0</v>
      </c>
      <c r="E158" s="62">
        <v>0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</row>
    <row r="159" spans="1:205" ht="18" customHeight="1">
      <c r="A159" s="59" t="s">
        <v>171</v>
      </c>
      <c r="B159" s="59"/>
      <c r="C159" s="59"/>
      <c r="D159" s="59">
        <v>0</v>
      </c>
      <c r="E159" s="59">
        <v>0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</row>
    <row r="160" spans="1:205" ht="18" customHeight="1">
      <c r="A160" s="59" t="s">
        <v>172</v>
      </c>
      <c r="B160" s="59"/>
      <c r="C160" s="59"/>
      <c r="D160" s="59">
        <v>0</v>
      </c>
      <c r="E160" s="59">
        <v>0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</row>
    <row r="161" spans="1:205" ht="18" customHeight="1">
      <c r="A161" s="74" t="s">
        <v>131</v>
      </c>
      <c r="B161" s="59"/>
      <c r="C161" s="59"/>
      <c r="D161" s="60">
        <v>0</v>
      </c>
      <c r="E161" s="60">
        <v>0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</row>
    <row r="162" spans="1:205" ht="18" customHeight="1">
      <c r="A162" s="59"/>
      <c r="B162" s="59"/>
      <c r="C162" s="59"/>
      <c r="D162" s="59"/>
      <c r="E162" s="59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</row>
    <row r="163" spans="1:205" ht="18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</row>
    <row r="164" spans="1:205" ht="18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</row>
    <row r="165" spans="1:205" ht="18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</row>
    <row r="166" spans="1:205" ht="18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</row>
    <row r="167" spans="1:205" ht="18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</row>
    <row r="168" spans="1:205" ht="18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</row>
    <row r="169" spans="1:205" ht="18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</row>
    <row r="170" spans="1:205" ht="18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</row>
    <row r="171" spans="1:205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</row>
    <row r="172" spans="1:205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</row>
    <row r="173" spans="1:205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</row>
    <row r="174" spans="1:205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</row>
    <row r="175" spans="1:20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</row>
  </sheetData>
  <sheetProtection password="C9BA" sheet="1" objects="1" scenarios="1"/>
  <mergeCells count="7">
    <mergeCell ref="A6:E6"/>
    <mergeCell ref="B110:C110"/>
    <mergeCell ref="D110:E110"/>
    <mergeCell ref="C1:E1"/>
    <mergeCell ref="C2:E2"/>
    <mergeCell ref="C3:E3"/>
    <mergeCell ref="A5:E5"/>
  </mergeCells>
  <printOptions/>
  <pageMargins left="0.63" right="0.16" top="0.21" bottom="0.28" header="0.18" footer="0.2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D53"/>
  <sheetViews>
    <sheetView zoomScale="115" zoomScaleNormal="115" workbookViewId="0" topLeftCell="A1">
      <selection activeCell="E32" sqref="E32"/>
    </sheetView>
  </sheetViews>
  <sheetFormatPr defaultColWidth="7.99609375" defaultRowHeight="15"/>
  <cols>
    <col min="1" max="1" width="22.6640625" style="86" customWidth="1"/>
    <col min="2" max="2" width="10.77734375" style="86" customWidth="1"/>
    <col min="3" max="3" width="4.3359375" style="86" customWidth="1"/>
    <col min="4" max="4" width="10.88671875" style="86" customWidth="1"/>
    <col min="5" max="5" width="9.99609375" style="86" customWidth="1"/>
    <col min="6" max="6" width="5.5546875" style="86" customWidth="1"/>
    <col min="7" max="7" width="4.6640625" style="86" customWidth="1"/>
    <col min="8" max="8" width="10.88671875" style="86" customWidth="1"/>
    <col min="9" max="9" width="7.99609375" style="86" hidden="1" customWidth="1"/>
    <col min="10" max="10" width="9.88671875" style="86" hidden="1" customWidth="1"/>
    <col min="11" max="12" width="7.99609375" style="86" hidden="1" customWidth="1"/>
    <col min="13" max="13" width="9.88671875" style="86" hidden="1" customWidth="1"/>
    <col min="14" max="14" width="15.77734375" style="86" hidden="1" customWidth="1"/>
    <col min="15" max="26" width="7.99609375" style="86" hidden="1" customWidth="1"/>
    <col min="27" max="27" width="8.6640625" style="86" hidden="1" customWidth="1"/>
    <col min="28" max="28" width="9.88671875" style="86" hidden="1" customWidth="1"/>
    <col min="29" max="30" width="7.99609375" style="86" hidden="1" customWidth="1"/>
    <col min="31" max="31" width="9.88671875" style="86" hidden="1" customWidth="1"/>
    <col min="32" max="32" width="7.99609375" style="86" hidden="1" customWidth="1"/>
    <col min="33" max="33" width="9.10546875" style="86" hidden="1" customWidth="1"/>
    <col min="34" max="39" width="7.99609375" style="86" hidden="1" customWidth="1"/>
    <col min="40" max="211" width="7.99609375" style="86" bestFit="1" customWidth="1"/>
    <col min="212" max="16384" width="7.99609375" style="86" customWidth="1"/>
  </cols>
  <sheetData>
    <row r="1" spans="1:212" ht="16.5" customHeight="1" thickBot="1">
      <c r="A1" s="84" t="s">
        <v>173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</row>
    <row r="2" spans="1:212" s="5" customFormat="1" ht="12.75" customHeight="1" thickBot="1">
      <c r="A2" s="384" t="s">
        <v>174</v>
      </c>
      <c r="B2" s="382" t="s">
        <v>175</v>
      </c>
      <c r="C2" s="295" t="s">
        <v>176</v>
      </c>
      <c r="D2" s="295" t="s">
        <v>177</v>
      </c>
      <c r="E2" s="295" t="s">
        <v>178</v>
      </c>
      <c r="F2" s="295" t="s">
        <v>179</v>
      </c>
      <c r="G2" s="295" t="s">
        <v>180</v>
      </c>
      <c r="H2" s="380" t="s">
        <v>181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382" t="s">
        <v>175</v>
      </c>
      <c r="AC2" s="295" t="s">
        <v>176</v>
      </c>
      <c r="AD2" s="295" t="s">
        <v>177</v>
      </c>
      <c r="AE2" s="295" t="s">
        <v>178</v>
      </c>
      <c r="AF2" s="295" t="s">
        <v>179</v>
      </c>
      <c r="AG2" s="295" t="s">
        <v>180</v>
      </c>
      <c r="AH2" s="380" t="s">
        <v>181</v>
      </c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</row>
    <row r="3" spans="1:212" s="5" customFormat="1" ht="66.75" customHeight="1" thickBot="1">
      <c r="A3" s="385"/>
      <c r="B3" s="383"/>
      <c r="C3" s="379"/>
      <c r="D3" s="379"/>
      <c r="E3" s="379"/>
      <c r="F3" s="379"/>
      <c r="G3" s="379"/>
      <c r="H3" s="381"/>
      <c r="I3" s="4"/>
      <c r="J3" s="382" t="s">
        <v>175</v>
      </c>
      <c r="K3" s="295" t="s">
        <v>176</v>
      </c>
      <c r="L3" s="295" t="s">
        <v>177</v>
      </c>
      <c r="M3" s="295" t="s">
        <v>178</v>
      </c>
      <c r="N3" s="295" t="s">
        <v>179</v>
      </c>
      <c r="O3" s="295" t="s">
        <v>180</v>
      </c>
      <c r="P3" s="380" t="s">
        <v>181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83"/>
      <c r="AC3" s="379"/>
      <c r="AD3" s="379"/>
      <c r="AE3" s="379"/>
      <c r="AF3" s="379"/>
      <c r="AG3" s="379"/>
      <c r="AH3" s="381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2" ht="13.5" thickBot="1">
      <c r="A4" s="87" t="s">
        <v>182</v>
      </c>
      <c r="B4" s="88"/>
      <c r="C4" s="88"/>
      <c r="D4" s="88"/>
      <c r="E4" s="88"/>
      <c r="F4" s="89"/>
      <c r="G4" s="88"/>
      <c r="H4" s="90"/>
      <c r="I4" s="85"/>
      <c r="J4" s="383"/>
      <c r="K4" s="379"/>
      <c r="L4" s="379"/>
      <c r="M4" s="379"/>
      <c r="N4" s="379"/>
      <c r="O4" s="379"/>
      <c r="P4" s="381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</row>
    <row r="5" spans="1:212" s="96" customFormat="1" ht="12.75">
      <c r="A5" s="91" t="s">
        <v>183</v>
      </c>
      <c r="B5" s="92">
        <v>9948453319</v>
      </c>
      <c r="C5" s="92">
        <v>0</v>
      </c>
      <c r="D5" s="92">
        <v>112000000</v>
      </c>
      <c r="E5" s="92">
        <v>2156896570</v>
      </c>
      <c r="F5" s="93">
        <v>0</v>
      </c>
      <c r="G5" s="93">
        <v>0</v>
      </c>
      <c r="H5" s="94">
        <f>SUM(B5:G5)</f>
        <v>12217349889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</row>
    <row r="6" spans="1:212" ht="12.75">
      <c r="A6" s="97" t="s">
        <v>184</v>
      </c>
      <c r="B6" s="98">
        <v>0</v>
      </c>
      <c r="C6" s="99">
        <v>0</v>
      </c>
      <c r="D6" s="98">
        <v>251763636</v>
      </c>
      <c r="E6" s="99">
        <v>148399873</v>
      </c>
      <c r="F6" s="98"/>
      <c r="G6" s="98"/>
      <c r="H6" s="100">
        <f aca="true" t="shared" si="0" ref="H6:H21">SUM(B6:G6)</f>
        <v>400163509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</row>
    <row r="7" spans="1:212" ht="12.75">
      <c r="A7" s="97" t="s">
        <v>185</v>
      </c>
      <c r="B7" s="98">
        <v>0</v>
      </c>
      <c r="C7" s="99">
        <v>0</v>
      </c>
      <c r="D7" s="98">
        <v>0</v>
      </c>
      <c r="E7" s="98"/>
      <c r="F7" s="98">
        <v>0</v>
      </c>
      <c r="G7" s="98">
        <v>0</v>
      </c>
      <c r="H7" s="100">
        <f t="shared" si="0"/>
        <v>0</v>
      </c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</row>
    <row r="8" spans="1:212" ht="12.75">
      <c r="A8" s="97" t="s">
        <v>186</v>
      </c>
      <c r="B8" s="98">
        <v>0</v>
      </c>
      <c r="C8" s="99">
        <v>0</v>
      </c>
      <c r="D8" s="98">
        <v>0</v>
      </c>
      <c r="E8" s="99">
        <v>0</v>
      </c>
      <c r="F8" s="98">
        <v>0</v>
      </c>
      <c r="G8" s="98">
        <v>0</v>
      </c>
      <c r="H8" s="100">
        <f t="shared" si="0"/>
        <v>0</v>
      </c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</row>
    <row r="9" spans="1:212" ht="12.75">
      <c r="A9" s="97" t="s">
        <v>187</v>
      </c>
      <c r="B9" s="98">
        <v>0</v>
      </c>
      <c r="C9" s="99">
        <v>0</v>
      </c>
      <c r="D9" s="101">
        <v>0</v>
      </c>
      <c r="E9" s="98"/>
      <c r="F9" s="98"/>
      <c r="G9" s="98"/>
      <c r="H9" s="100">
        <f t="shared" si="0"/>
        <v>0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</row>
    <row r="10" spans="1:212" ht="12.75">
      <c r="A10" s="97" t="s">
        <v>188</v>
      </c>
      <c r="B10" s="98">
        <v>0</v>
      </c>
      <c r="C10" s="99">
        <v>0</v>
      </c>
      <c r="D10" s="271">
        <v>-137400000</v>
      </c>
      <c r="E10" s="102"/>
      <c r="F10" s="103"/>
      <c r="G10" s="103"/>
      <c r="H10" s="207">
        <f t="shared" si="0"/>
        <v>-137400000</v>
      </c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>
        <f>AE23-E22</f>
        <v>0</v>
      </c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</row>
    <row r="11" spans="1:212" ht="12.75">
      <c r="A11" s="97" t="s">
        <v>189</v>
      </c>
      <c r="B11" s="99"/>
      <c r="C11" s="99">
        <v>0</v>
      </c>
      <c r="D11" s="98">
        <v>0</v>
      </c>
      <c r="E11" s="99">
        <v>0</v>
      </c>
      <c r="F11" s="98">
        <v>0</v>
      </c>
      <c r="G11" s="98">
        <v>0</v>
      </c>
      <c r="H11" s="100">
        <f t="shared" si="0"/>
        <v>0</v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</row>
    <row r="12" spans="1:212" s="96" customFormat="1" ht="12.75">
      <c r="A12" s="104" t="s">
        <v>190</v>
      </c>
      <c r="B12" s="93">
        <f aca="true" t="shared" si="1" ref="B12:G12">SUM(B5:B11)</f>
        <v>9948453319</v>
      </c>
      <c r="C12" s="93">
        <f t="shared" si="1"/>
        <v>0</v>
      </c>
      <c r="D12" s="93">
        <f t="shared" si="1"/>
        <v>226363636</v>
      </c>
      <c r="E12" s="93">
        <f t="shared" si="1"/>
        <v>2305296443</v>
      </c>
      <c r="F12" s="93">
        <f t="shared" si="1"/>
        <v>0</v>
      </c>
      <c r="G12" s="93">
        <f t="shared" si="1"/>
        <v>0</v>
      </c>
      <c r="H12" s="94">
        <f t="shared" si="0"/>
        <v>12480113398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</row>
    <row r="13" spans="1:212" s="96" customFormat="1" ht="12.75">
      <c r="A13" s="104" t="s">
        <v>191</v>
      </c>
      <c r="B13" s="93"/>
      <c r="C13" s="93"/>
      <c r="D13" s="93"/>
      <c r="E13" s="93"/>
      <c r="F13" s="93"/>
      <c r="G13" s="93"/>
      <c r="H13" s="94">
        <f t="shared" si="0"/>
        <v>0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</row>
    <row r="14" spans="1:212" s="96" customFormat="1" ht="12.75">
      <c r="A14" s="91" t="s">
        <v>546</v>
      </c>
      <c r="B14" s="95">
        <v>817377023</v>
      </c>
      <c r="C14" s="93">
        <v>0</v>
      </c>
      <c r="D14" s="95">
        <v>88666673</v>
      </c>
      <c r="E14" s="93">
        <v>1094235284</v>
      </c>
      <c r="F14" s="93">
        <v>0</v>
      </c>
      <c r="G14" s="93">
        <v>0</v>
      </c>
      <c r="H14" s="94">
        <f t="shared" si="0"/>
        <v>2000278980</v>
      </c>
      <c r="I14" s="95"/>
      <c r="J14" s="95">
        <f>B23</f>
        <v>8965268741</v>
      </c>
      <c r="L14" s="95">
        <f>D22</f>
        <v>23333327</v>
      </c>
      <c r="M14" s="95">
        <f>E23</f>
        <v>1093228345</v>
      </c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>
        <f>B14</f>
        <v>817377023</v>
      </c>
      <c r="AC14" s="95">
        <f>D14</f>
        <v>88666673</v>
      </c>
      <c r="AD14" s="95"/>
      <c r="AE14" s="95">
        <f>E14</f>
        <v>1094235284</v>
      </c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</row>
    <row r="15" spans="1:212" ht="12.75">
      <c r="A15" s="97" t="s">
        <v>213</v>
      </c>
      <c r="B15" s="85">
        <v>165807555</v>
      </c>
      <c r="C15" s="98">
        <v>0</v>
      </c>
      <c r="D15" s="99">
        <v>0</v>
      </c>
      <c r="E15" s="99">
        <v>117832814</v>
      </c>
      <c r="F15" s="98"/>
      <c r="G15" s="98"/>
      <c r="H15" s="100">
        <f t="shared" si="0"/>
        <v>283640369</v>
      </c>
      <c r="I15" s="85"/>
      <c r="J15" s="85">
        <f>J23-J14</f>
        <v>165807555</v>
      </c>
      <c r="L15" s="85">
        <f>L23-L14</f>
        <v>202558717</v>
      </c>
      <c r="M15" s="85">
        <f>M23-M14</f>
        <v>-30567059</v>
      </c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>
        <f>H5-H12</f>
        <v>-262763509</v>
      </c>
      <c r="AA15" s="85"/>
      <c r="AB15" s="85">
        <f>AB20-AB14</f>
        <v>0</v>
      </c>
      <c r="AC15" s="85">
        <f>AC20-AC14</f>
        <v>0</v>
      </c>
      <c r="AD15" s="85">
        <f>AD20-AD14</f>
        <v>0</v>
      </c>
      <c r="AE15" s="85">
        <f>AE20-AE14</f>
        <v>0</v>
      </c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</row>
    <row r="16" spans="1:212" ht="12.75">
      <c r="A16" s="97" t="s">
        <v>186</v>
      </c>
      <c r="B16" s="99">
        <v>0</v>
      </c>
      <c r="C16" s="98">
        <v>0</v>
      </c>
      <c r="D16" s="98"/>
      <c r="E16" s="98"/>
      <c r="F16" s="98"/>
      <c r="G16" s="98"/>
      <c r="H16" s="100">
        <f t="shared" si="0"/>
        <v>0</v>
      </c>
      <c r="I16" s="85"/>
      <c r="J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</row>
    <row r="17" spans="1:212" ht="12.75">
      <c r="A17" s="97" t="s">
        <v>192</v>
      </c>
      <c r="B17" s="98">
        <v>0</v>
      </c>
      <c r="C17" s="98">
        <v>0</v>
      </c>
      <c r="D17" s="98"/>
      <c r="E17" s="98"/>
      <c r="F17" s="98"/>
      <c r="G17" s="98"/>
      <c r="H17" s="100">
        <f t="shared" si="0"/>
        <v>0</v>
      </c>
      <c r="I17" s="85"/>
      <c r="J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</row>
    <row r="18" spans="1:212" ht="12.75">
      <c r="A18" s="97" t="s">
        <v>193</v>
      </c>
      <c r="B18" s="98">
        <v>0</v>
      </c>
      <c r="C18" s="98">
        <v>0</v>
      </c>
      <c r="D18" s="103">
        <v>-88195081</v>
      </c>
      <c r="E18" s="102"/>
      <c r="F18" s="103"/>
      <c r="G18" s="103"/>
      <c r="H18" s="207">
        <f t="shared" si="0"/>
        <v>-88195081</v>
      </c>
      <c r="I18" s="85"/>
      <c r="J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</row>
    <row r="19" spans="1:212" ht="12.75">
      <c r="A19" s="97" t="s">
        <v>194</v>
      </c>
      <c r="B19" s="99"/>
      <c r="C19" s="98">
        <v>0</v>
      </c>
      <c r="D19" s="98"/>
      <c r="E19" s="102">
        <v>0</v>
      </c>
      <c r="F19" s="103"/>
      <c r="G19" s="103"/>
      <c r="H19" s="207">
        <f t="shared" si="0"/>
        <v>0</v>
      </c>
      <c r="I19" s="85"/>
      <c r="J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</row>
    <row r="20" spans="1:212" s="96" customFormat="1" ht="12.75">
      <c r="A20" s="104" t="s">
        <v>190</v>
      </c>
      <c r="B20" s="93">
        <f aca="true" t="shared" si="2" ref="B20:G20">SUM(B14:B19)</f>
        <v>983184578</v>
      </c>
      <c r="C20" s="93">
        <f t="shared" si="2"/>
        <v>0</v>
      </c>
      <c r="D20" s="93">
        <f t="shared" si="2"/>
        <v>471592</v>
      </c>
      <c r="E20" s="93">
        <f t="shared" si="2"/>
        <v>1212068098</v>
      </c>
      <c r="F20" s="93">
        <f t="shared" si="2"/>
        <v>0</v>
      </c>
      <c r="G20" s="93">
        <f t="shared" si="2"/>
        <v>0</v>
      </c>
      <c r="H20" s="94">
        <f t="shared" si="0"/>
        <v>2195724268</v>
      </c>
      <c r="I20" s="95"/>
      <c r="J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>
        <v>817377023</v>
      </c>
      <c r="AC20" s="95">
        <v>88666673</v>
      </c>
      <c r="AD20" s="95"/>
      <c r="AE20" s="95">
        <v>1094235284</v>
      </c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</row>
    <row r="21" spans="1:212" s="96" customFormat="1" ht="12.75">
      <c r="A21" s="104" t="s">
        <v>195</v>
      </c>
      <c r="B21" s="93"/>
      <c r="C21" s="93">
        <v>0</v>
      </c>
      <c r="D21" s="93"/>
      <c r="E21" s="93"/>
      <c r="F21" s="93"/>
      <c r="G21" s="93"/>
      <c r="H21" s="94">
        <f t="shared" si="0"/>
        <v>0</v>
      </c>
      <c r="I21" s="95"/>
      <c r="J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</row>
    <row r="22" spans="1:212" s="96" customFormat="1" ht="12.75">
      <c r="A22" s="104" t="s">
        <v>196</v>
      </c>
      <c r="B22" s="92">
        <f>B5-B14</f>
        <v>9131076296</v>
      </c>
      <c r="C22" s="92">
        <f aca="true" t="shared" si="3" ref="C22:H22">C5-C14</f>
        <v>0</v>
      </c>
      <c r="D22" s="92">
        <f t="shared" si="3"/>
        <v>23333327</v>
      </c>
      <c r="E22" s="92">
        <f t="shared" si="3"/>
        <v>1062661286</v>
      </c>
      <c r="F22" s="92">
        <f t="shared" si="3"/>
        <v>0</v>
      </c>
      <c r="G22" s="92">
        <f t="shared" si="3"/>
        <v>0</v>
      </c>
      <c r="H22" s="118">
        <f t="shared" si="3"/>
        <v>10217070909</v>
      </c>
      <c r="I22" s="95"/>
      <c r="J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</row>
    <row r="23" spans="1:212" s="96" customFormat="1" ht="13.5" thickBot="1">
      <c r="A23" s="105" t="s">
        <v>197</v>
      </c>
      <c r="B23" s="106">
        <f>B12-B20</f>
        <v>8965268741</v>
      </c>
      <c r="C23" s="106">
        <f aca="true" t="shared" si="4" ref="C23:H23">C12-C20</f>
        <v>0</v>
      </c>
      <c r="D23" s="106">
        <f t="shared" si="4"/>
        <v>225892044</v>
      </c>
      <c r="E23" s="106">
        <f>E12-E20</f>
        <v>1093228345</v>
      </c>
      <c r="F23" s="106">
        <f t="shared" si="4"/>
        <v>0</v>
      </c>
      <c r="G23" s="106">
        <f t="shared" si="4"/>
        <v>0</v>
      </c>
      <c r="H23" s="120">
        <f t="shared" si="4"/>
        <v>10284389130</v>
      </c>
      <c r="I23" s="95"/>
      <c r="J23" s="95">
        <v>9131076296</v>
      </c>
      <c r="L23" s="95">
        <f>D23</f>
        <v>225892044</v>
      </c>
      <c r="M23" s="95">
        <v>1062661286</v>
      </c>
      <c r="N23" s="95">
        <f>SUM(J23:M23)</f>
        <v>10419629626</v>
      </c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>
        <v>1062661286</v>
      </c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</row>
    <row r="24" spans="1:212" ht="12.75">
      <c r="A24" s="85" t="s">
        <v>198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</row>
    <row r="25" spans="1:212" ht="12.75">
      <c r="A25" s="85" t="s">
        <v>199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</row>
    <row r="26" spans="1:212" ht="12.75">
      <c r="A26" s="85" t="s">
        <v>201</v>
      </c>
      <c r="B26" s="85"/>
      <c r="C26" s="85"/>
      <c r="D26" s="85"/>
      <c r="E26" s="107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</row>
    <row r="27" spans="1:212" ht="12.75">
      <c r="A27" s="85" t="s">
        <v>202</v>
      </c>
      <c r="B27" s="85"/>
      <c r="C27" s="85"/>
      <c r="D27" s="85"/>
      <c r="E27" s="107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</row>
    <row r="28" spans="1:212" ht="12.75">
      <c r="A28" s="85" t="s">
        <v>203</v>
      </c>
      <c r="B28" s="85"/>
      <c r="C28" s="85"/>
      <c r="D28" s="85"/>
      <c r="E28" s="107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</row>
    <row r="29" spans="1:212" s="96" customFormat="1" ht="13.5" thickBot="1">
      <c r="A29" s="84" t="s">
        <v>204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</row>
    <row r="30" spans="1:212" ht="55.5" customHeight="1" thickBot="1">
      <c r="A30" s="122" t="s">
        <v>174</v>
      </c>
      <c r="B30" s="121" t="s">
        <v>175</v>
      </c>
      <c r="C30" s="121" t="s">
        <v>176</v>
      </c>
      <c r="D30" s="121" t="s">
        <v>177</v>
      </c>
      <c r="E30" s="121"/>
      <c r="F30" s="121" t="s">
        <v>205</v>
      </c>
      <c r="G30" s="121" t="s">
        <v>206</v>
      </c>
      <c r="H30" s="123" t="s">
        <v>181</v>
      </c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</row>
    <row r="31" spans="1:212" ht="12.75">
      <c r="A31" s="108" t="s">
        <v>182</v>
      </c>
      <c r="B31" s="109"/>
      <c r="C31" s="109"/>
      <c r="D31" s="109"/>
      <c r="E31" s="109"/>
      <c r="F31" s="110"/>
      <c r="G31" s="109"/>
      <c r="H31" s="111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</row>
    <row r="32" spans="1:212" ht="12.75">
      <c r="A32" s="108" t="s">
        <v>207</v>
      </c>
      <c r="B32" s="109"/>
      <c r="C32" s="109"/>
      <c r="D32" s="109"/>
      <c r="E32" s="109"/>
      <c r="F32" s="110"/>
      <c r="G32" s="112"/>
      <c r="H32" s="111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</row>
    <row r="33" spans="1:212" ht="15.75" customHeight="1">
      <c r="A33" s="104" t="s">
        <v>208</v>
      </c>
      <c r="B33" s="92">
        <v>0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113">
        <v>0</v>
      </c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</row>
    <row r="34" spans="1:212" ht="12.75">
      <c r="A34" s="97" t="s">
        <v>209</v>
      </c>
      <c r="B34" s="114"/>
      <c r="C34" s="114"/>
      <c r="D34" s="115"/>
      <c r="E34" s="115"/>
      <c r="F34" s="115"/>
      <c r="G34" s="115"/>
      <c r="H34" s="116">
        <v>0</v>
      </c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</row>
    <row r="35" spans="1:212" ht="12.75">
      <c r="A35" s="97" t="s">
        <v>210</v>
      </c>
      <c r="B35" s="112"/>
      <c r="C35" s="112"/>
      <c r="D35" s="112">
        <v>0</v>
      </c>
      <c r="E35" s="109"/>
      <c r="F35" s="109"/>
      <c r="G35" s="109"/>
      <c r="H35" s="116">
        <v>0</v>
      </c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</row>
    <row r="36" spans="1:212" ht="12.75">
      <c r="A36" s="97" t="s">
        <v>186</v>
      </c>
      <c r="B36" s="99"/>
      <c r="C36" s="99"/>
      <c r="D36" s="98">
        <v>0</v>
      </c>
      <c r="E36" s="98"/>
      <c r="F36" s="98"/>
      <c r="G36" s="98"/>
      <c r="H36" s="116">
        <v>0</v>
      </c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</row>
    <row r="37" spans="1:212" ht="12.75">
      <c r="A37" s="97" t="s">
        <v>211</v>
      </c>
      <c r="B37" s="99"/>
      <c r="C37" s="99"/>
      <c r="D37" s="98">
        <v>0</v>
      </c>
      <c r="E37" s="98"/>
      <c r="F37" s="98"/>
      <c r="G37" s="98"/>
      <c r="H37" s="116">
        <v>0</v>
      </c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</row>
    <row r="38" spans="1:212" ht="12.75">
      <c r="A38" s="97" t="s">
        <v>212</v>
      </c>
      <c r="B38" s="99"/>
      <c r="C38" s="99"/>
      <c r="D38" s="99">
        <v>0</v>
      </c>
      <c r="E38" s="98"/>
      <c r="F38" s="98"/>
      <c r="G38" s="98"/>
      <c r="H38" s="116">
        <v>0</v>
      </c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</row>
    <row r="39" spans="1:212" ht="12.75">
      <c r="A39" s="104" t="s">
        <v>190</v>
      </c>
      <c r="B39" s="92">
        <v>0</v>
      </c>
      <c r="C39" s="92">
        <v>0</v>
      </c>
      <c r="D39" s="92">
        <v>0</v>
      </c>
      <c r="E39" s="92">
        <v>0</v>
      </c>
      <c r="F39" s="92">
        <v>0</v>
      </c>
      <c r="G39" s="92">
        <v>0</v>
      </c>
      <c r="H39" s="113">
        <v>0</v>
      </c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</row>
    <row r="40" spans="1:212" ht="12.75">
      <c r="A40" s="104" t="s">
        <v>191</v>
      </c>
      <c r="B40" s="93"/>
      <c r="C40" s="93"/>
      <c r="D40" s="93"/>
      <c r="E40" s="93"/>
      <c r="F40" s="93"/>
      <c r="G40" s="93"/>
      <c r="H40" s="113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</row>
    <row r="41" spans="1:212" ht="12.75">
      <c r="A41" s="104" t="s">
        <v>208</v>
      </c>
      <c r="B41" s="92">
        <v>0</v>
      </c>
      <c r="C41" s="92">
        <v>0</v>
      </c>
      <c r="D41" s="92">
        <v>0</v>
      </c>
      <c r="E41" s="92">
        <v>0</v>
      </c>
      <c r="F41" s="92">
        <v>0</v>
      </c>
      <c r="G41" s="92">
        <v>0</v>
      </c>
      <c r="H41" s="113">
        <v>0</v>
      </c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</row>
    <row r="42" spans="1:212" ht="12.75">
      <c r="A42" s="97" t="s">
        <v>213</v>
      </c>
      <c r="B42" s="98"/>
      <c r="C42" s="98"/>
      <c r="D42" s="99">
        <v>0</v>
      </c>
      <c r="E42" s="98"/>
      <c r="F42" s="98"/>
      <c r="G42" s="98"/>
      <c r="H42" s="116">
        <v>0</v>
      </c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</row>
    <row r="43" spans="1:212" ht="12.75">
      <c r="A43" s="97" t="s">
        <v>186</v>
      </c>
      <c r="B43" s="98"/>
      <c r="C43" s="98"/>
      <c r="D43" s="98">
        <v>0</v>
      </c>
      <c r="E43" s="98"/>
      <c r="F43" s="98"/>
      <c r="G43" s="98"/>
      <c r="H43" s="116">
        <v>0</v>
      </c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</row>
    <row r="44" spans="1:212" ht="12.75">
      <c r="A44" s="97" t="s">
        <v>211</v>
      </c>
      <c r="B44" s="98"/>
      <c r="C44" s="98"/>
      <c r="D44" s="98">
        <v>0</v>
      </c>
      <c r="E44" s="98"/>
      <c r="F44" s="98"/>
      <c r="G44" s="98"/>
      <c r="H44" s="116">
        <v>0</v>
      </c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</row>
    <row r="45" spans="1:212" ht="12.75">
      <c r="A45" s="97" t="s">
        <v>212</v>
      </c>
      <c r="B45" s="98"/>
      <c r="C45" s="98"/>
      <c r="D45" s="99">
        <v>0</v>
      </c>
      <c r="E45" s="98"/>
      <c r="F45" s="98"/>
      <c r="G45" s="98"/>
      <c r="H45" s="116">
        <v>0</v>
      </c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</row>
    <row r="46" spans="1:212" ht="12.75">
      <c r="A46" s="117" t="s">
        <v>190</v>
      </c>
      <c r="B46" s="92">
        <v>0</v>
      </c>
      <c r="C46" s="92">
        <v>0</v>
      </c>
      <c r="D46" s="92">
        <v>0</v>
      </c>
      <c r="E46" s="92">
        <v>0</v>
      </c>
      <c r="F46" s="92">
        <v>0</v>
      </c>
      <c r="G46" s="92">
        <v>0</v>
      </c>
      <c r="H46" s="113">
        <v>0</v>
      </c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</row>
    <row r="47" spans="1:212" ht="12.75">
      <c r="A47" s="104" t="s">
        <v>214</v>
      </c>
      <c r="B47" s="92">
        <v>0</v>
      </c>
      <c r="C47" s="92">
        <v>0</v>
      </c>
      <c r="D47" s="92">
        <v>0</v>
      </c>
      <c r="E47" s="92">
        <v>0</v>
      </c>
      <c r="F47" s="92">
        <v>0</v>
      </c>
      <c r="G47" s="92">
        <v>0</v>
      </c>
      <c r="H47" s="113">
        <v>0</v>
      </c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</row>
    <row r="48" spans="1:212" ht="12.75">
      <c r="A48" s="104" t="s">
        <v>215</v>
      </c>
      <c r="B48" s="93"/>
      <c r="C48" s="93"/>
      <c r="D48" s="93"/>
      <c r="E48" s="93"/>
      <c r="F48" s="93"/>
      <c r="G48" s="93"/>
      <c r="H48" s="113">
        <v>0</v>
      </c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</row>
    <row r="49" spans="1:212" ht="12.75">
      <c r="A49" s="97" t="s">
        <v>196</v>
      </c>
      <c r="B49" s="92">
        <v>0</v>
      </c>
      <c r="C49" s="92">
        <v>0</v>
      </c>
      <c r="D49" s="92">
        <v>0</v>
      </c>
      <c r="E49" s="92">
        <v>0</v>
      </c>
      <c r="F49" s="92">
        <v>0</v>
      </c>
      <c r="G49" s="92">
        <v>0</v>
      </c>
      <c r="H49" s="118">
        <v>0</v>
      </c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</row>
    <row r="50" spans="1:212" ht="13.5" thickBot="1">
      <c r="A50" s="119" t="s">
        <v>197</v>
      </c>
      <c r="B50" s="106">
        <v>0</v>
      </c>
      <c r="C50" s="106">
        <v>0</v>
      </c>
      <c r="D50" s="106">
        <v>0</v>
      </c>
      <c r="E50" s="106">
        <v>0</v>
      </c>
      <c r="F50" s="106">
        <v>0</v>
      </c>
      <c r="G50" s="106">
        <v>0</v>
      </c>
      <c r="H50" s="120">
        <v>0</v>
      </c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</row>
    <row r="51" spans="1:212" ht="12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</row>
    <row r="52" spans="1:212" ht="12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</row>
    <row r="53" spans="1:212" ht="12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</row>
  </sheetData>
  <sheetProtection password="C9BA" sheet="1" objects="1" scenarios="1"/>
  <mergeCells count="22">
    <mergeCell ref="AF2:AF3"/>
    <mergeCell ref="AG2:AG3"/>
    <mergeCell ref="AH2:AH3"/>
    <mergeCell ref="AB2:AB3"/>
    <mergeCell ref="AC2:AC3"/>
    <mergeCell ref="AD2:AD3"/>
    <mergeCell ref="AE2:AE3"/>
    <mergeCell ref="A2:A3"/>
    <mergeCell ref="B2:B3"/>
    <mergeCell ref="C2:C3"/>
    <mergeCell ref="D2:D3"/>
    <mergeCell ref="E2:E3"/>
    <mergeCell ref="F2:F3"/>
    <mergeCell ref="G2:G3"/>
    <mergeCell ref="H2:H3"/>
    <mergeCell ref="N3:N4"/>
    <mergeCell ref="O3:O4"/>
    <mergeCell ref="P3:P4"/>
    <mergeCell ref="J3:J4"/>
    <mergeCell ref="K3:K4"/>
    <mergeCell ref="L3:L4"/>
    <mergeCell ref="M3:M4"/>
  </mergeCells>
  <printOptions/>
  <pageMargins left="0.75" right="0.24" top="0.3" bottom="0.29" header="0.21" footer="0.2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8"/>
  <sheetViews>
    <sheetView workbookViewId="0" topLeftCell="A1">
      <selection activeCell="C26" sqref="C26"/>
    </sheetView>
  </sheetViews>
  <sheetFormatPr defaultColWidth="7.99609375" defaultRowHeight="15"/>
  <cols>
    <col min="1" max="1" width="29.21484375" style="86" customWidth="1"/>
    <col min="2" max="2" width="5.10546875" style="86" customWidth="1"/>
    <col min="3" max="3" width="11.6640625" style="86" customWidth="1"/>
    <col min="4" max="4" width="13.21484375" style="86" customWidth="1"/>
    <col min="5" max="5" width="11.4453125" style="86" customWidth="1"/>
    <col min="6" max="6" width="12.3359375" style="86" customWidth="1"/>
    <col min="7" max="7" width="11.6640625" style="86" hidden="1" customWidth="1"/>
    <col min="8" max="8" width="11.77734375" style="86" hidden="1" customWidth="1"/>
    <col min="9" max="9" width="7.99609375" style="86" hidden="1" customWidth="1"/>
    <col min="10" max="10" width="11.3359375" style="86" hidden="1" customWidth="1"/>
    <col min="11" max="11" width="9.4453125" style="86" hidden="1" customWidth="1"/>
    <col min="12" max="12" width="12.77734375" style="86" hidden="1" customWidth="1"/>
    <col min="13" max="13" width="7.99609375" style="86" hidden="1" customWidth="1"/>
    <col min="14" max="14" width="8.10546875" style="86" hidden="1" customWidth="1"/>
    <col min="15" max="15" width="13.4453125" style="86" hidden="1" customWidth="1"/>
    <col min="16" max="16" width="7.99609375" style="86" hidden="1" customWidth="1"/>
    <col min="17" max="17" width="19.4453125" style="86" hidden="1" customWidth="1"/>
    <col min="18" max="31" width="7.99609375" style="86" hidden="1" customWidth="1"/>
    <col min="32" max="32" width="15.77734375" style="86" hidden="1" customWidth="1"/>
    <col min="33" max="33" width="9.21484375" style="86" hidden="1" customWidth="1"/>
    <col min="34" max="34" width="7.99609375" style="86" hidden="1" customWidth="1"/>
    <col min="35" max="255" width="7.99609375" style="86" bestFit="1" customWidth="1"/>
    <col min="256" max="16384" width="7.99609375" style="86" customWidth="1"/>
  </cols>
  <sheetData>
    <row r="1" spans="1:10" ht="46.5" customHeight="1" thickBot="1">
      <c r="A1" s="84" t="s">
        <v>216</v>
      </c>
      <c r="B1" s="85"/>
      <c r="C1" s="85"/>
      <c r="D1" s="85"/>
      <c r="E1" s="85"/>
      <c r="F1" s="85"/>
      <c r="G1" s="85"/>
      <c r="H1" s="85"/>
      <c r="I1" s="85"/>
      <c r="J1" s="85"/>
    </row>
    <row r="2" spans="1:33" s="5" customFormat="1" ht="69" customHeight="1" thickBot="1">
      <c r="A2" s="124" t="s">
        <v>174</v>
      </c>
      <c r="B2" s="121" t="s">
        <v>217</v>
      </c>
      <c r="C2" s="121" t="s">
        <v>218</v>
      </c>
      <c r="D2" s="121" t="s">
        <v>219</v>
      </c>
      <c r="E2" s="121"/>
      <c r="F2" s="125" t="s">
        <v>181</v>
      </c>
      <c r="G2" s="126"/>
      <c r="H2" s="127"/>
      <c r="I2" s="127"/>
      <c r="J2" s="127"/>
      <c r="K2" s="386"/>
      <c r="L2" s="388" t="s">
        <v>220</v>
      </c>
      <c r="N2" s="121" t="s">
        <v>218</v>
      </c>
      <c r="O2" s="121" t="s">
        <v>219</v>
      </c>
      <c r="AF2" s="121" t="s">
        <v>218</v>
      </c>
      <c r="AG2" s="121" t="s">
        <v>219</v>
      </c>
    </row>
    <row r="3" spans="1:12" s="5" customFormat="1" ht="12.75">
      <c r="A3" s="128"/>
      <c r="B3" s="127"/>
      <c r="C3" s="127"/>
      <c r="D3" s="127"/>
      <c r="E3" s="127"/>
      <c r="F3" s="129"/>
      <c r="G3" s="126"/>
      <c r="H3" s="130"/>
      <c r="I3" s="130"/>
      <c r="J3" s="130"/>
      <c r="K3" s="387"/>
      <c r="L3" s="389"/>
    </row>
    <row r="4" spans="1:12" s="5" customFormat="1" ht="12.75">
      <c r="A4" s="131"/>
      <c r="B4" s="130"/>
      <c r="C4" s="130"/>
      <c r="D4" s="130"/>
      <c r="E4" s="130"/>
      <c r="F4" s="132"/>
      <c r="G4" s="126"/>
      <c r="H4" s="130"/>
      <c r="I4" s="130"/>
      <c r="J4" s="130"/>
      <c r="K4" s="387"/>
      <c r="L4" s="389"/>
    </row>
    <row r="5" spans="1:10" ht="18" customHeight="1">
      <c r="A5" s="104" t="s">
        <v>221</v>
      </c>
      <c r="B5" s="98">
        <v>0</v>
      </c>
      <c r="C5" s="98"/>
      <c r="D5" s="308"/>
      <c r="E5" s="98"/>
      <c r="F5" s="309"/>
      <c r="G5" s="310"/>
      <c r="H5" s="85"/>
      <c r="I5" s="85"/>
      <c r="J5" s="85"/>
    </row>
    <row r="6" spans="1:12" s="96" customFormat="1" ht="18" customHeight="1">
      <c r="A6" s="104" t="s">
        <v>208</v>
      </c>
      <c r="B6" s="93">
        <v>0</v>
      </c>
      <c r="C6" s="99">
        <v>47894778557</v>
      </c>
      <c r="D6" s="93">
        <v>0</v>
      </c>
      <c r="E6" s="93"/>
      <c r="F6" s="118">
        <f>SUM(C6:E6)</f>
        <v>47894778557</v>
      </c>
      <c r="G6" s="133"/>
      <c r="H6" s="95"/>
      <c r="I6" s="95"/>
      <c r="J6" s="95"/>
      <c r="L6" s="96">
        <f>SUM(H6:K6)</f>
        <v>0</v>
      </c>
    </row>
    <row r="7" spans="1:12" ht="18" customHeight="1">
      <c r="A7" s="97" t="s">
        <v>184</v>
      </c>
      <c r="B7" s="99">
        <v>0</v>
      </c>
      <c r="C7" s="99">
        <v>0</v>
      </c>
      <c r="D7" s="99">
        <v>0</v>
      </c>
      <c r="E7" s="99">
        <v>0</v>
      </c>
      <c r="F7" s="118">
        <f aca="true" t="shared" si="0" ref="F7:F21">SUM(C7:E7)</f>
        <v>0</v>
      </c>
      <c r="G7" s="134"/>
      <c r="H7" s="85"/>
      <c r="I7" s="85"/>
      <c r="J7" s="85"/>
      <c r="L7" s="96">
        <f aca="true" t="shared" si="1" ref="L7:L23">SUM(H7:K7)</f>
        <v>0</v>
      </c>
    </row>
    <row r="8" spans="1:12" ht="18" customHeight="1">
      <c r="A8" s="97" t="s">
        <v>222</v>
      </c>
      <c r="B8" s="99">
        <v>0</v>
      </c>
      <c r="C8" s="98">
        <v>0</v>
      </c>
      <c r="D8" s="99">
        <v>0</v>
      </c>
      <c r="E8" s="99"/>
      <c r="F8" s="118">
        <f t="shared" si="0"/>
        <v>0</v>
      </c>
      <c r="G8" s="134"/>
      <c r="H8" s="85"/>
      <c r="I8" s="85"/>
      <c r="J8" s="85"/>
      <c r="L8" s="96">
        <f t="shared" si="1"/>
        <v>0</v>
      </c>
    </row>
    <row r="9" spans="1:12" ht="18" customHeight="1">
      <c r="A9" s="97" t="s">
        <v>223</v>
      </c>
      <c r="B9" s="99">
        <v>0</v>
      </c>
      <c r="C9" s="99">
        <v>0</v>
      </c>
      <c r="D9" s="99">
        <v>0</v>
      </c>
      <c r="E9" s="99">
        <v>0</v>
      </c>
      <c r="F9" s="118">
        <f t="shared" si="0"/>
        <v>0</v>
      </c>
      <c r="G9" s="134"/>
      <c r="H9" s="85"/>
      <c r="I9" s="85"/>
      <c r="J9" s="85"/>
      <c r="L9" s="96">
        <f t="shared" si="1"/>
        <v>0</v>
      </c>
    </row>
    <row r="10" spans="1:12" ht="18" customHeight="1">
      <c r="A10" s="97" t="s">
        <v>224</v>
      </c>
      <c r="B10" s="99">
        <v>0</v>
      </c>
      <c r="C10" s="99">
        <v>0</v>
      </c>
      <c r="D10" s="99">
        <v>0</v>
      </c>
      <c r="E10" s="99">
        <v>0</v>
      </c>
      <c r="F10" s="118">
        <f t="shared" si="0"/>
        <v>0</v>
      </c>
      <c r="G10" s="134"/>
      <c r="H10" s="85"/>
      <c r="I10" s="85"/>
      <c r="J10" s="85"/>
      <c r="L10" s="96">
        <f t="shared" si="1"/>
        <v>0</v>
      </c>
    </row>
    <row r="11" spans="1:12" ht="18" customHeight="1">
      <c r="A11" s="97" t="s">
        <v>541</v>
      </c>
      <c r="B11" s="98">
        <v>0</v>
      </c>
      <c r="C11" s="98">
        <v>0</v>
      </c>
      <c r="D11" s="98">
        <v>0</v>
      </c>
      <c r="E11" s="98">
        <v>0</v>
      </c>
      <c r="F11" s="118">
        <f t="shared" si="0"/>
        <v>0</v>
      </c>
      <c r="G11" s="134"/>
      <c r="H11" s="85"/>
      <c r="I11" s="85"/>
      <c r="J11" s="85"/>
      <c r="L11" s="96">
        <f t="shared" si="1"/>
        <v>0</v>
      </c>
    </row>
    <row r="12" spans="1:12" ht="18" customHeight="1">
      <c r="A12" s="97" t="s">
        <v>542</v>
      </c>
      <c r="B12" s="98">
        <v>0</v>
      </c>
      <c r="C12" s="98">
        <v>0</v>
      </c>
      <c r="D12" s="103">
        <v>0</v>
      </c>
      <c r="E12" s="103">
        <v>0</v>
      </c>
      <c r="F12" s="208">
        <f t="shared" si="0"/>
        <v>0</v>
      </c>
      <c r="G12" s="134"/>
      <c r="H12" s="85"/>
      <c r="I12" s="85"/>
      <c r="J12" s="85"/>
      <c r="L12" s="96">
        <f t="shared" si="1"/>
        <v>0</v>
      </c>
    </row>
    <row r="13" spans="1:12" s="96" customFormat="1" ht="18" customHeight="1">
      <c r="A13" s="104" t="s">
        <v>190</v>
      </c>
      <c r="B13" s="93">
        <v>0</v>
      </c>
      <c r="C13" s="93">
        <f>SUM(C6:C12)</f>
        <v>47894778557</v>
      </c>
      <c r="D13" s="93">
        <f>SUM(D6:D12)</f>
        <v>0</v>
      </c>
      <c r="E13" s="93">
        <f>SUM(E6:E12)</f>
        <v>0</v>
      </c>
      <c r="F13" s="135">
        <f>SUM(F6:F12)</f>
        <v>47894778557</v>
      </c>
      <c r="G13" s="136"/>
      <c r="H13" s="95"/>
      <c r="I13" s="95"/>
      <c r="J13" s="95"/>
      <c r="K13" s="96">
        <f>SUM(K6:K12)</f>
        <v>0</v>
      </c>
      <c r="L13" s="96">
        <f t="shared" si="1"/>
        <v>0</v>
      </c>
    </row>
    <row r="14" spans="1:12" s="96" customFormat="1" ht="18" customHeight="1">
      <c r="A14" s="104" t="s">
        <v>191</v>
      </c>
      <c r="B14" s="93"/>
      <c r="C14" s="93"/>
      <c r="D14" s="93"/>
      <c r="E14" s="93"/>
      <c r="F14" s="118">
        <f t="shared" si="0"/>
        <v>0</v>
      </c>
      <c r="G14" s="136"/>
      <c r="H14" s="95"/>
      <c r="I14" s="95"/>
      <c r="J14" s="95"/>
      <c r="L14" s="96">
        <f t="shared" si="1"/>
        <v>0</v>
      </c>
    </row>
    <row r="15" spans="1:33" s="96" customFormat="1" ht="18" customHeight="1">
      <c r="A15" s="104" t="s">
        <v>208</v>
      </c>
      <c r="B15" s="93"/>
      <c r="C15" s="93">
        <v>13033454171</v>
      </c>
      <c r="D15" s="93">
        <v>0</v>
      </c>
      <c r="E15" s="92"/>
      <c r="F15" s="118">
        <f>SUM(C15:E15)</f>
        <v>13033454171</v>
      </c>
      <c r="G15" s="134"/>
      <c r="H15" s="95"/>
      <c r="I15" s="95"/>
      <c r="J15" s="95"/>
      <c r="L15" s="96">
        <f t="shared" si="1"/>
        <v>0</v>
      </c>
      <c r="Q15" s="96">
        <f>C23+D23</f>
        <v>34110380448</v>
      </c>
      <c r="AF15" s="96">
        <f>C15</f>
        <v>13033454171</v>
      </c>
      <c r="AG15" s="96">
        <f>D15</f>
        <v>0</v>
      </c>
    </row>
    <row r="16" spans="1:33" ht="18" customHeight="1">
      <c r="A16" s="97" t="s">
        <v>213</v>
      </c>
      <c r="B16" s="98">
        <v>0</v>
      </c>
      <c r="C16" s="98">
        <f>750943937+1</f>
        <v>750943938</v>
      </c>
      <c r="D16" s="98">
        <v>0</v>
      </c>
      <c r="E16" s="99"/>
      <c r="F16" s="118">
        <f t="shared" si="0"/>
        <v>750943938</v>
      </c>
      <c r="G16" s="134"/>
      <c r="H16" s="85"/>
      <c r="I16" s="85"/>
      <c r="J16" s="85"/>
      <c r="K16" s="86">
        <f>K20-K15</f>
        <v>0</v>
      </c>
      <c r="L16" s="96">
        <f t="shared" si="1"/>
        <v>0</v>
      </c>
      <c r="Q16" s="86">
        <f>Q23-Q15</f>
        <v>10968014848</v>
      </c>
      <c r="AF16" s="86">
        <f>AF20-AF15</f>
        <v>0</v>
      </c>
      <c r="AG16" s="86">
        <f>AG20-AG15</f>
        <v>907433340</v>
      </c>
    </row>
    <row r="17" spans="1:12" ht="18" customHeight="1">
      <c r="A17" s="97" t="s">
        <v>186</v>
      </c>
      <c r="B17" s="98">
        <v>0</v>
      </c>
      <c r="C17" s="98">
        <v>0</v>
      </c>
      <c r="D17" s="98"/>
      <c r="E17" s="98">
        <v>0</v>
      </c>
      <c r="F17" s="118">
        <f t="shared" si="0"/>
        <v>0</v>
      </c>
      <c r="G17" s="134"/>
      <c r="H17" s="85"/>
      <c r="I17" s="85"/>
      <c r="J17" s="85"/>
      <c r="L17" s="96">
        <f t="shared" si="1"/>
        <v>0</v>
      </c>
    </row>
    <row r="18" spans="1:12" ht="18" customHeight="1">
      <c r="A18" s="97" t="s">
        <v>543</v>
      </c>
      <c r="B18" s="98">
        <v>0</v>
      </c>
      <c r="C18" s="101">
        <v>0</v>
      </c>
      <c r="D18" s="98">
        <v>0</v>
      </c>
      <c r="E18" s="98">
        <v>0</v>
      </c>
      <c r="F18" s="118">
        <f t="shared" si="0"/>
        <v>0</v>
      </c>
      <c r="G18" s="134"/>
      <c r="H18" s="85"/>
      <c r="I18" s="85"/>
      <c r="J18" s="85"/>
      <c r="L18" s="96">
        <f t="shared" si="1"/>
        <v>0</v>
      </c>
    </row>
    <row r="19" spans="1:14" ht="18" customHeight="1">
      <c r="A19" s="137" t="s">
        <v>544</v>
      </c>
      <c r="B19" s="98">
        <v>0</v>
      </c>
      <c r="C19" s="98">
        <v>0</v>
      </c>
      <c r="D19" s="103">
        <v>0</v>
      </c>
      <c r="E19" s="103">
        <v>0</v>
      </c>
      <c r="F19" s="208">
        <f t="shared" si="0"/>
        <v>0</v>
      </c>
      <c r="G19" s="134"/>
      <c r="H19" s="85"/>
      <c r="I19" s="85"/>
      <c r="J19" s="85"/>
      <c r="L19" s="96">
        <f t="shared" si="1"/>
        <v>0</v>
      </c>
      <c r="N19" s="86" t="s">
        <v>530</v>
      </c>
    </row>
    <row r="20" spans="1:33" s="96" customFormat="1" ht="18" customHeight="1">
      <c r="A20" s="104" t="s">
        <v>190</v>
      </c>
      <c r="B20" s="93">
        <v>0</v>
      </c>
      <c r="C20" s="93">
        <f>SUM(C15:C19)</f>
        <v>13784398109</v>
      </c>
      <c r="D20" s="93">
        <f>SUM(D15:D19)</f>
        <v>0</v>
      </c>
      <c r="E20" s="93">
        <f>SUM(E15:E19)</f>
        <v>0</v>
      </c>
      <c r="F20" s="135">
        <f>SUM(F15:F19)</f>
        <v>13784398109</v>
      </c>
      <c r="G20" s="134"/>
      <c r="H20" s="95"/>
      <c r="I20" s="95"/>
      <c r="J20" s="95"/>
      <c r="L20" s="96">
        <f t="shared" si="1"/>
        <v>0</v>
      </c>
      <c r="AF20" s="96">
        <v>13033454171</v>
      </c>
      <c r="AG20" s="96">
        <v>907433340</v>
      </c>
    </row>
    <row r="21" spans="1:12" s="96" customFormat="1" ht="18" customHeight="1">
      <c r="A21" s="104" t="s">
        <v>225</v>
      </c>
      <c r="B21" s="93">
        <v>0</v>
      </c>
      <c r="C21" s="93"/>
      <c r="D21" s="93"/>
      <c r="E21" s="93"/>
      <c r="F21" s="118">
        <f t="shared" si="0"/>
        <v>0</v>
      </c>
      <c r="G21" s="136"/>
      <c r="H21" s="95"/>
      <c r="I21" s="95"/>
      <c r="J21" s="95"/>
      <c r="L21" s="96">
        <f t="shared" si="1"/>
        <v>0</v>
      </c>
    </row>
    <row r="22" spans="1:15" s="96" customFormat="1" ht="18" customHeight="1">
      <c r="A22" s="104" t="s">
        <v>196</v>
      </c>
      <c r="B22" s="92">
        <v>0</v>
      </c>
      <c r="C22" s="92">
        <f>C6-C15</f>
        <v>34861324386</v>
      </c>
      <c r="D22" s="92">
        <f>D6-D15</f>
        <v>0</v>
      </c>
      <c r="E22" s="92">
        <f>E6-E15</f>
        <v>0</v>
      </c>
      <c r="F22" s="118">
        <f>F6-F15</f>
        <v>34861324386</v>
      </c>
      <c r="G22" s="133"/>
      <c r="H22" s="95"/>
      <c r="I22" s="95"/>
      <c r="J22" s="95"/>
      <c r="K22" s="96">
        <f>K6-K15</f>
        <v>0</v>
      </c>
      <c r="L22" s="96">
        <f t="shared" si="1"/>
        <v>0</v>
      </c>
      <c r="O22" s="96">
        <v>13611500000</v>
      </c>
    </row>
    <row r="23" spans="1:17" s="96" customFormat="1" ht="18" customHeight="1" thickBot="1">
      <c r="A23" s="105" t="s">
        <v>540</v>
      </c>
      <c r="B23" s="106">
        <v>0</v>
      </c>
      <c r="C23" s="106">
        <f>C13-C20</f>
        <v>34110380448</v>
      </c>
      <c r="D23" s="106">
        <f>D13-D20</f>
        <v>0</v>
      </c>
      <c r="E23" s="106">
        <f>E13-E20</f>
        <v>0</v>
      </c>
      <c r="F23" s="120">
        <f>F13-F20</f>
        <v>34110380448</v>
      </c>
      <c r="G23" s="133"/>
      <c r="H23" s="95"/>
      <c r="I23" s="95"/>
      <c r="J23" s="95"/>
      <c r="K23" s="96">
        <f>K13-K20</f>
        <v>0</v>
      </c>
      <c r="L23" s="96">
        <f t="shared" si="1"/>
        <v>0</v>
      </c>
      <c r="O23" s="96">
        <v>907433340</v>
      </c>
      <c r="Q23" s="96">
        <v>45078395296</v>
      </c>
    </row>
    <row r="24" spans="1:15" ht="18" customHeight="1">
      <c r="A24" s="85" t="s">
        <v>226</v>
      </c>
      <c r="B24" s="85"/>
      <c r="C24" s="85"/>
      <c r="D24" s="85"/>
      <c r="E24" s="85"/>
      <c r="F24" s="85"/>
      <c r="G24" s="85"/>
      <c r="H24" s="85"/>
      <c r="I24" s="85"/>
      <c r="J24" s="85"/>
      <c r="N24" s="86" t="s">
        <v>529</v>
      </c>
      <c r="O24" s="86">
        <f>O22-O23</f>
        <v>12704066660</v>
      </c>
    </row>
    <row r="25" spans="1:10" ht="18" customHeight="1">
      <c r="A25" s="85" t="s">
        <v>227</v>
      </c>
      <c r="B25" s="85"/>
      <c r="C25" s="85"/>
      <c r="D25" s="85"/>
      <c r="E25" s="85"/>
      <c r="F25" s="85"/>
      <c r="G25" s="85"/>
      <c r="H25" s="85"/>
      <c r="I25" s="85"/>
      <c r="J25" s="85"/>
    </row>
    <row r="26" spans="1:10" ht="31.5" customHeight="1">
      <c r="A26" s="138" t="s">
        <v>228</v>
      </c>
      <c r="B26" s="138"/>
      <c r="C26" s="139"/>
      <c r="D26" s="139"/>
      <c r="E26" s="311" t="s">
        <v>709</v>
      </c>
      <c r="F26" s="311" t="s">
        <v>74</v>
      </c>
      <c r="G26" s="139"/>
      <c r="H26" s="85"/>
      <c r="I26" s="85"/>
      <c r="J26" s="85"/>
    </row>
    <row r="27" spans="1:10" ht="18" customHeight="1">
      <c r="A27" s="140" t="s">
        <v>493</v>
      </c>
      <c r="B27" s="140"/>
      <c r="C27" s="141"/>
      <c r="D27" s="141"/>
      <c r="E27" s="142">
        <v>14931841619</v>
      </c>
      <c r="F27" s="142">
        <v>14931841619</v>
      </c>
      <c r="G27" s="143"/>
      <c r="H27" s="85"/>
      <c r="I27" s="85"/>
      <c r="J27" s="85"/>
    </row>
    <row r="28" spans="1:10" ht="18" customHeight="1">
      <c r="A28" s="140" t="s">
        <v>494</v>
      </c>
      <c r="B28" s="140"/>
      <c r="C28" s="85"/>
      <c r="D28" s="141"/>
      <c r="E28" s="141">
        <v>40137188828</v>
      </c>
      <c r="F28" s="141">
        <v>40137188828</v>
      </c>
      <c r="G28" s="141"/>
      <c r="H28" s="85"/>
      <c r="I28" s="85"/>
      <c r="J28" s="85"/>
    </row>
    <row r="29" spans="1:10" ht="18" customHeight="1">
      <c r="A29" s="140" t="s">
        <v>495</v>
      </c>
      <c r="B29" s="140"/>
      <c r="C29" s="85"/>
      <c r="D29" s="141"/>
      <c r="E29" s="86">
        <f>55163403174-E27-E28</f>
        <v>94372727</v>
      </c>
      <c r="F29" s="141">
        <v>89522727</v>
      </c>
      <c r="G29" s="141"/>
      <c r="H29" s="85"/>
      <c r="I29" s="85"/>
      <c r="J29" s="85"/>
    </row>
    <row r="30" spans="1:10" ht="18" customHeight="1">
      <c r="A30" s="140" t="s">
        <v>496</v>
      </c>
      <c r="B30" s="140"/>
      <c r="C30" s="85"/>
      <c r="D30" s="141"/>
      <c r="E30" s="86">
        <f>963996674+573907146+270608940+962262239+717720380+1108884091</f>
        <v>4597379470</v>
      </c>
      <c r="F30" s="141">
        <v>9345937390</v>
      </c>
      <c r="G30" s="141"/>
      <c r="H30" s="85"/>
      <c r="I30" s="85"/>
      <c r="J30" s="85"/>
    </row>
    <row r="31" spans="1:10" ht="18" customHeight="1">
      <c r="A31" s="140" t="s">
        <v>497</v>
      </c>
      <c r="B31" s="140"/>
      <c r="C31" s="85"/>
      <c r="D31" s="141"/>
      <c r="E31" s="86">
        <f>2020917221+181965455+444938183</f>
        <v>2647820859</v>
      </c>
      <c r="F31" s="141">
        <v>2197328676</v>
      </c>
      <c r="G31" s="141"/>
      <c r="H31" s="85"/>
      <c r="I31" s="85"/>
      <c r="J31" s="85"/>
    </row>
    <row r="32" spans="1:10" ht="18" customHeight="1">
      <c r="A32" s="140" t="s">
        <v>372</v>
      </c>
      <c r="B32" s="140"/>
      <c r="C32" s="85"/>
      <c r="D32" s="141"/>
      <c r="E32" s="86">
        <v>14425174573</v>
      </c>
      <c r="F32" s="141">
        <v>0</v>
      </c>
      <c r="G32" s="141"/>
      <c r="H32" s="85"/>
      <c r="I32" s="85"/>
      <c r="J32" s="85"/>
    </row>
    <row r="33" spans="1:10" ht="19.5" customHeight="1">
      <c r="A33" s="140" t="s">
        <v>498</v>
      </c>
      <c r="B33" s="85"/>
      <c r="C33" s="85"/>
      <c r="D33" s="85"/>
      <c r="E33" s="85">
        <v>4431557024</v>
      </c>
      <c r="F33" s="85">
        <v>4431557024</v>
      </c>
      <c r="G33" s="85"/>
      <c r="H33" s="85"/>
      <c r="I33" s="85"/>
      <c r="J33" s="85"/>
    </row>
    <row r="34" spans="1:10" ht="19.5" customHeight="1">
      <c r="A34" s="140" t="s">
        <v>499</v>
      </c>
      <c r="B34" s="85"/>
      <c r="C34" s="85"/>
      <c r="D34" s="85"/>
      <c r="E34" s="85">
        <v>2775591837</v>
      </c>
      <c r="F34" s="85">
        <v>2775591837</v>
      </c>
      <c r="G34" s="85"/>
      <c r="H34" s="85"/>
      <c r="I34" s="85"/>
      <c r="J34" s="85"/>
    </row>
    <row r="35" spans="1:10" ht="19.5" customHeight="1">
      <c r="A35" s="140" t="s">
        <v>373</v>
      </c>
      <c r="B35" s="85"/>
      <c r="C35" s="85"/>
      <c r="D35" s="85"/>
      <c r="E35" s="85">
        <f>29053050879-E30-E31-E32-E33-E34</f>
        <v>175527116</v>
      </c>
      <c r="F35" s="85">
        <v>0</v>
      </c>
      <c r="G35" s="85"/>
      <c r="H35" s="85"/>
      <c r="I35" s="85"/>
      <c r="J35" s="85"/>
    </row>
    <row r="36" spans="1:10" ht="19.5" customHeight="1">
      <c r="A36" s="85"/>
      <c r="B36" s="85"/>
      <c r="C36" s="85"/>
      <c r="D36" s="85"/>
      <c r="E36" s="95">
        <f>SUM(E27:E35)</f>
        <v>84216454053</v>
      </c>
      <c r="F36" s="95">
        <f>SUM(F27:F35)</f>
        <v>73908968101</v>
      </c>
      <c r="G36" s="85"/>
      <c r="H36" s="85"/>
      <c r="I36" s="85"/>
      <c r="J36" s="85"/>
    </row>
    <row r="37" spans="1:10" ht="19.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</row>
    <row r="38" spans="1:10" ht="19.5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</row>
    <row r="39" spans="1:10" ht="19.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</row>
    <row r="40" spans="1:10" ht="19.5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</row>
    <row r="41" spans="1:10" ht="19.5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19.5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</row>
    <row r="43" spans="1:10" ht="19.5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</row>
    <row r="44" spans="1:10" ht="19.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</row>
    <row r="45" spans="1:10" ht="19.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</row>
    <row r="46" spans="1:10" ht="19.5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</row>
    <row r="47" spans="1:10" ht="19.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</row>
    <row r="48" spans="1:10" ht="19.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</row>
  </sheetData>
  <sheetProtection password="C9BA" sheet="1" objects="1" scenarios="1"/>
  <mergeCells count="2">
    <mergeCell ref="K2:K4"/>
    <mergeCell ref="L2:L4"/>
  </mergeCells>
  <printOptions/>
  <pageMargins left="0.5" right="0.22" top="0.33" bottom="0.36" header="0.23" footer="0.27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D49"/>
  <sheetViews>
    <sheetView zoomScale="115" zoomScaleNormal="115" workbookViewId="0" topLeftCell="A1">
      <selection activeCell="F33" sqref="F33"/>
    </sheetView>
  </sheetViews>
  <sheetFormatPr defaultColWidth="7.99609375" defaultRowHeight="15"/>
  <cols>
    <col min="1" max="3" width="7.99609375" style="5" bestFit="1" customWidth="1"/>
    <col min="4" max="4" width="4.4453125" style="5" customWidth="1"/>
    <col min="5" max="5" width="10.3359375" style="5" customWidth="1"/>
    <col min="6" max="6" width="11.99609375" style="5" customWidth="1"/>
    <col min="7" max="7" width="13.77734375" style="5" customWidth="1"/>
    <col min="8" max="8" width="13.10546875" style="5" customWidth="1"/>
    <col min="9" max="9" width="7.99609375" style="5" hidden="1" customWidth="1"/>
    <col min="10" max="10" width="11.99609375" style="5" hidden="1" customWidth="1"/>
    <col min="11" max="11" width="11.4453125" style="5" hidden="1" customWidth="1"/>
    <col min="12" max="12" width="12.21484375" style="5" hidden="1" customWidth="1"/>
    <col min="13" max="15" width="7.99609375" style="5" hidden="1" customWidth="1"/>
    <col min="16" max="244" width="7.99609375" style="5" bestFit="1" customWidth="1"/>
    <col min="245" max="16384" width="7.99609375" style="5" customWidth="1"/>
  </cols>
  <sheetData>
    <row r="1" spans="1:238" s="39" customFormat="1" ht="15.75" customHeight="1">
      <c r="A1" s="38" t="s">
        <v>229</v>
      </c>
      <c r="B1" s="38"/>
      <c r="C1" s="38"/>
      <c r="D1" s="38"/>
      <c r="E1" s="294" t="s">
        <v>711</v>
      </c>
      <c r="F1" s="390"/>
      <c r="G1" s="294" t="s">
        <v>75</v>
      </c>
      <c r="H1" s="294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</row>
    <row r="2" spans="1:238" ht="15.75" customHeight="1">
      <c r="A2" s="59"/>
      <c r="B2" s="59" t="s">
        <v>230</v>
      </c>
      <c r="C2" s="59"/>
      <c r="D2" s="59"/>
      <c r="E2" s="74" t="s">
        <v>133</v>
      </c>
      <c r="F2" s="74" t="s">
        <v>134</v>
      </c>
      <c r="G2" s="312" t="s">
        <v>133</v>
      </c>
      <c r="H2" s="74" t="s">
        <v>134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</row>
    <row r="3" spans="1:238" ht="13.5" customHeight="1">
      <c r="A3" s="59"/>
      <c r="B3" s="59" t="s">
        <v>231</v>
      </c>
      <c r="C3" s="59"/>
      <c r="D3" s="59"/>
      <c r="E3" s="5">
        <v>140500</v>
      </c>
      <c r="F3" s="5">
        <v>3805679970</v>
      </c>
      <c r="G3" s="59">
        <v>135000</v>
      </c>
      <c r="H3" s="59">
        <v>3697598090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</row>
    <row r="4" spans="1:238" ht="13.5" customHeight="1">
      <c r="A4" s="59"/>
      <c r="B4" s="59" t="s">
        <v>232</v>
      </c>
      <c r="C4" s="59"/>
      <c r="D4" s="59"/>
      <c r="E4" s="5">
        <v>0</v>
      </c>
      <c r="F4" s="5">
        <v>0</v>
      </c>
      <c r="G4" s="59">
        <v>0</v>
      </c>
      <c r="H4" s="59">
        <v>0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</row>
    <row r="5" spans="1:238" ht="13.5" customHeight="1">
      <c r="A5" s="59"/>
      <c r="B5" s="59" t="s">
        <v>233</v>
      </c>
      <c r="C5" s="59"/>
      <c r="D5" s="59"/>
      <c r="E5" s="5">
        <v>0</v>
      </c>
      <c r="F5" s="5">
        <v>0</v>
      </c>
      <c r="G5" s="59">
        <v>0</v>
      </c>
      <c r="H5" s="59">
        <v>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</row>
    <row r="6" spans="1:238" ht="13.5" customHeight="1">
      <c r="A6" s="59"/>
      <c r="B6" s="59" t="s">
        <v>234</v>
      </c>
      <c r="C6" s="59"/>
      <c r="D6" s="59"/>
      <c r="E6" s="5">
        <v>0</v>
      </c>
      <c r="F6" s="5">
        <v>0</v>
      </c>
      <c r="G6" s="59">
        <v>0</v>
      </c>
      <c r="H6" s="59"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</row>
    <row r="7" spans="1:238" ht="13.5" customHeight="1">
      <c r="A7" s="59"/>
      <c r="B7" s="59" t="s">
        <v>235</v>
      </c>
      <c r="C7" s="59"/>
      <c r="D7" s="59"/>
      <c r="F7" s="5">
        <v>13738240900</v>
      </c>
      <c r="G7" s="59"/>
      <c r="H7" s="59">
        <v>13738240900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</row>
    <row r="8" spans="1:238" ht="13.5" customHeight="1">
      <c r="A8" s="59"/>
      <c r="B8" s="59" t="s">
        <v>500</v>
      </c>
      <c r="C8" s="59"/>
      <c r="D8" s="59"/>
      <c r="F8" s="5">
        <v>3025000000</v>
      </c>
      <c r="G8" s="59"/>
      <c r="H8" s="59">
        <v>3025000000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</row>
    <row r="9" spans="1:238" ht="13.5" customHeight="1">
      <c r="A9" s="59"/>
      <c r="B9" s="59" t="s">
        <v>236</v>
      </c>
      <c r="C9" s="59"/>
      <c r="D9" s="59"/>
      <c r="F9" s="5">
        <f>6715365700-F8</f>
        <v>3690365700</v>
      </c>
      <c r="G9" s="59"/>
      <c r="H9" s="59">
        <v>3690365700</v>
      </c>
      <c r="I9" s="4"/>
      <c r="J9" s="313"/>
      <c r="K9" s="3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</row>
    <row r="10" spans="1:238" s="39" customFormat="1" ht="13.5" customHeight="1">
      <c r="A10" s="60"/>
      <c r="B10" s="74" t="s">
        <v>131</v>
      </c>
      <c r="C10" s="74"/>
      <c r="D10" s="74"/>
      <c r="E10" s="60">
        <f>SUM(E3:E9)</f>
        <v>140500</v>
      </c>
      <c r="F10" s="60">
        <f>SUM(F3:F9)</f>
        <v>24259286570</v>
      </c>
      <c r="G10" s="60">
        <f>SUM(G3:G9)</f>
        <v>135000</v>
      </c>
      <c r="H10" s="60">
        <f>SUM(H3:H9)</f>
        <v>24151204690</v>
      </c>
      <c r="I10" s="38"/>
      <c r="J10" s="313"/>
      <c r="K10" s="28"/>
      <c r="L10" s="28"/>
      <c r="M10" s="28"/>
      <c r="N10" s="28"/>
      <c r="O10" s="2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</row>
    <row r="11" spans="1:238" s="39" customFormat="1" ht="25.5" customHeight="1">
      <c r="A11" s="60" t="s">
        <v>237</v>
      </c>
      <c r="B11" s="60"/>
      <c r="C11" s="60"/>
      <c r="D11" s="60"/>
      <c r="E11" s="60"/>
      <c r="F11" s="60"/>
      <c r="G11" s="311" t="s">
        <v>709</v>
      </c>
      <c r="H11" s="311" t="s">
        <v>74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</row>
    <row r="12" spans="1:238" ht="13.5" customHeight="1">
      <c r="A12" s="59"/>
      <c r="B12" s="59" t="s">
        <v>238</v>
      </c>
      <c r="C12" s="59"/>
      <c r="D12" s="59"/>
      <c r="E12" s="59"/>
      <c r="F12" s="59"/>
      <c r="H12" s="59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</row>
    <row r="13" spans="1:238" ht="13.5" customHeight="1">
      <c r="A13" s="59"/>
      <c r="B13" s="80" t="s">
        <v>241</v>
      </c>
      <c r="C13" s="80"/>
      <c r="D13" s="80"/>
      <c r="E13" s="80"/>
      <c r="F13" s="80"/>
      <c r="G13" s="5">
        <v>1432716083</v>
      </c>
      <c r="H13" s="59">
        <v>1551294215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</row>
    <row r="14" spans="1:238" ht="13.5" customHeight="1">
      <c r="A14" s="59"/>
      <c r="B14" s="59" t="s">
        <v>242</v>
      </c>
      <c r="C14" s="59"/>
      <c r="D14" s="59"/>
      <c r="E14" s="59"/>
      <c r="F14" s="59"/>
      <c r="H14" s="5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</row>
    <row r="15" spans="1:238" ht="13.5" customHeight="1">
      <c r="A15" s="59"/>
      <c r="B15" s="74" t="s">
        <v>131</v>
      </c>
      <c r="C15" s="74"/>
      <c r="D15" s="74"/>
      <c r="E15" s="59"/>
      <c r="F15" s="59"/>
      <c r="G15" s="211">
        <f>SUM(G12:G14)</f>
        <v>1432716083</v>
      </c>
      <c r="H15" s="211">
        <f>SUM(H12:H14)</f>
        <v>1551294215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</row>
    <row r="16" spans="1:238" s="39" customFormat="1" ht="25.5" customHeight="1">
      <c r="A16" s="60" t="s">
        <v>243</v>
      </c>
      <c r="B16" s="60"/>
      <c r="C16" s="60"/>
      <c r="D16" s="60"/>
      <c r="E16" s="60"/>
      <c r="F16" s="73"/>
      <c r="G16" s="311" t="s">
        <v>709</v>
      </c>
      <c r="H16" s="311" t="s">
        <v>74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</row>
    <row r="17" spans="1:238" ht="13.5" customHeight="1">
      <c r="A17" s="59"/>
      <c r="B17" s="59" t="s">
        <v>244</v>
      </c>
      <c r="C17" s="59"/>
      <c r="D17" s="59"/>
      <c r="E17" s="59"/>
      <c r="F17" s="61"/>
      <c r="G17" s="5">
        <v>0</v>
      </c>
      <c r="H17" s="59">
        <v>3500000000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</row>
    <row r="18" spans="1:238" ht="13.5" customHeight="1">
      <c r="A18" s="59"/>
      <c r="B18" s="59" t="s">
        <v>245</v>
      </c>
      <c r="C18" s="59"/>
      <c r="D18" s="59"/>
      <c r="E18" s="59"/>
      <c r="F18" s="59"/>
      <c r="H18" s="59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</row>
    <row r="19" spans="1:238" ht="13.5" customHeight="1">
      <c r="A19" s="59"/>
      <c r="B19" s="59" t="s">
        <v>246</v>
      </c>
      <c r="C19" s="59"/>
      <c r="D19" s="59"/>
      <c r="E19" s="59"/>
      <c r="F19" s="59"/>
      <c r="H19" s="5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</row>
    <row r="20" spans="1:238" ht="13.5" customHeight="1">
      <c r="A20" s="59"/>
      <c r="B20" s="74" t="s">
        <v>131</v>
      </c>
      <c r="C20" s="74"/>
      <c r="D20" s="74"/>
      <c r="E20" s="59"/>
      <c r="F20" s="59"/>
      <c r="G20" s="211">
        <f>SUM(G17:G19)</f>
        <v>0</v>
      </c>
      <c r="H20" s="211">
        <f>SUM(H17:H19)</f>
        <v>3500000000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</row>
    <row r="21" spans="1:238" s="39" customFormat="1" ht="25.5" customHeight="1">
      <c r="A21" s="60" t="s">
        <v>247</v>
      </c>
      <c r="B21" s="60"/>
      <c r="C21" s="60"/>
      <c r="D21" s="60"/>
      <c r="E21" s="60"/>
      <c r="F21" s="73"/>
      <c r="G21" s="311" t="s">
        <v>709</v>
      </c>
      <c r="H21" s="311" t="s">
        <v>74</v>
      </c>
      <c r="I21" s="38"/>
      <c r="J21" s="38"/>
      <c r="K21" s="314"/>
      <c r="L21" s="38"/>
      <c r="M21" s="314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</row>
    <row r="22" spans="1:238" ht="13.5" customHeight="1">
      <c r="A22" s="59"/>
      <c r="B22" s="59" t="s">
        <v>248</v>
      </c>
      <c r="C22" s="59"/>
      <c r="D22" s="59"/>
      <c r="E22" s="59"/>
      <c r="F22" s="59"/>
      <c r="G22" s="5">
        <v>0</v>
      </c>
      <c r="H22" s="59">
        <v>2972663</v>
      </c>
      <c r="I22" s="4"/>
      <c r="J22" s="4"/>
      <c r="K22" s="65"/>
      <c r="L22" s="313"/>
      <c r="M22" s="65"/>
      <c r="N22" s="31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</row>
    <row r="23" spans="1:238" ht="13.5" customHeight="1">
      <c r="A23" s="59"/>
      <c r="B23" s="59" t="s">
        <v>249</v>
      </c>
      <c r="C23" s="59"/>
      <c r="D23" s="59"/>
      <c r="E23" s="59"/>
      <c r="F23" s="61"/>
      <c r="G23" s="5">
        <v>0</v>
      </c>
      <c r="H23" s="79"/>
      <c r="I23" s="4"/>
      <c r="J23" s="4"/>
      <c r="K23" s="4"/>
      <c r="L23" s="315"/>
      <c r="M23" s="4"/>
      <c r="N23" s="313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</row>
    <row r="24" spans="1:238" ht="13.5" customHeight="1">
      <c r="A24" s="59"/>
      <c r="B24" s="59" t="s">
        <v>250</v>
      </c>
      <c r="C24" s="59"/>
      <c r="D24" s="59"/>
      <c r="E24" s="59"/>
      <c r="F24" s="59"/>
      <c r="G24" s="5">
        <v>77286988</v>
      </c>
      <c r="H24" s="59">
        <v>33676334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</row>
    <row r="25" spans="1:238" ht="13.5" customHeight="1">
      <c r="A25" s="59"/>
      <c r="B25" s="59" t="s">
        <v>251</v>
      </c>
      <c r="C25" s="59"/>
      <c r="D25" s="59"/>
      <c r="E25" s="59"/>
      <c r="F25" s="59"/>
      <c r="H25" s="59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</row>
    <row r="26" spans="1:238" ht="13.5" customHeight="1">
      <c r="A26" s="59"/>
      <c r="B26" s="59" t="s">
        <v>252</v>
      </c>
      <c r="C26" s="59"/>
      <c r="D26" s="59"/>
      <c r="E26" s="59"/>
      <c r="F26" s="59"/>
      <c r="H26" s="59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</row>
    <row r="27" spans="1:238" ht="13.5" customHeight="1">
      <c r="A27" s="59"/>
      <c r="B27" s="59" t="s">
        <v>253</v>
      </c>
      <c r="C27" s="59"/>
      <c r="D27" s="59"/>
      <c r="E27" s="59"/>
      <c r="F27" s="59"/>
      <c r="H27" s="59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</row>
    <row r="28" spans="1:238" ht="13.5" customHeight="1">
      <c r="A28" s="59"/>
      <c r="B28" s="59" t="s">
        <v>254</v>
      </c>
      <c r="C28" s="59"/>
      <c r="D28" s="59"/>
      <c r="E28" s="59"/>
      <c r="F28" s="59"/>
      <c r="H28" s="59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</row>
    <row r="29" spans="1:238" ht="13.5" customHeight="1">
      <c r="A29" s="59"/>
      <c r="B29" s="74" t="s">
        <v>131</v>
      </c>
      <c r="C29" s="74"/>
      <c r="D29" s="74"/>
      <c r="E29" s="59"/>
      <c r="F29" s="59"/>
      <c r="G29" s="211">
        <f>SUM(G22:G28)</f>
        <v>77286988</v>
      </c>
      <c r="H29" s="211">
        <f>SUM(H22:H28)</f>
        <v>36648997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</row>
    <row r="30" spans="1:238" s="39" customFormat="1" ht="25.5" customHeight="1">
      <c r="A30" s="60" t="s">
        <v>255</v>
      </c>
      <c r="B30" s="60"/>
      <c r="C30" s="60"/>
      <c r="D30" s="60"/>
      <c r="E30" s="60"/>
      <c r="F30" s="60"/>
      <c r="G30" s="311" t="s">
        <v>709</v>
      </c>
      <c r="H30" s="311" t="s">
        <v>74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</row>
    <row r="31" spans="1:238" ht="13.5" customHeight="1">
      <c r="A31" s="59"/>
      <c r="B31" s="59" t="s">
        <v>256</v>
      </c>
      <c r="C31" s="59"/>
      <c r="D31" s="59"/>
      <c r="E31" s="59"/>
      <c r="F31" s="59"/>
      <c r="G31" s="59">
        <v>0</v>
      </c>
      <c r="H31" s="59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</row>
    <row r="32" spans="1:238" ht="13.5" customHeight="1">
      <c r="A32" s="59"/>
      <c r="B32" s="59" t="s">
        <v>257</v>
      </c>
      <c r="C32" s="59"/>
      <c r="D32" s="59"/>
      <c r="E32" s="59"/>
      <c r="F32" s="59"/>
      <c r="G32" s="59"/>
      <c r="H32" s="59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</row>
    <row r="33" spans="1:238" ht="13.5" customHeight="1">
      <c r="A33" s="59"/>
      <c r="B33" s="59" t="s">
        <v>258</v>
      </c>
      <c r="C33" s="59"/>
      <c r="D33" s="59"/>
      <c r="E33" s="59"/>
      <c r="F33" s="59"/>
      <c r="G33" s="59"/>
      <c r="H33" s="59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</row>
    <row r="34" spans="1:238" s="39" customFormat="1" ht="13.5" customHeight="1">
      <c r="A34" s="60"/>
      <c r="B34" s="74" t="s">
        <v>131</v>
      </c>
      <c r="C34" s="74"/>
      <c r="D34" s="74"/>
      <c r="E34" s="60"/>
      <c r="F34" s="60"/>
      <c r="G34" s="60">
        <v>0</v>
      </c>
      <c r="H34" s="60">
        <v>0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</row>
    <row r="35" spans="1:238" s="39" customFormat="1" ht="25.5" customHeight="1">
      <c r="A35" s="60" t="s">
        <v>259</v>
      </c>
      <c r="B35" s="60"/>
      <c r="C35" s="60"/>
      <c r="D35" s="60"/>
      <c r="E35" s="60"/>
      <c r="F35" s="60"/>
      <c r="G35" s="311" t="s">
        <v>709</v>
      </c>
      <c r="H35" s="311" t="s">
        <v>74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</row>
    <row r="36" spans="1:238" ht="13.5" customHeight="1">
      <c r="A36" s="59"/>
      <c r="B36" s="59" t="s">
        <v>260</v>
      </c>
      <c r="C36" s="59"/>
      <c r="D36" s="59"/>
      <c r="E36" s="59"/>
      <c r="F36" s="59"/>
      <c r="H36" s="59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</row>
    <row r="37" spans="1:238" ht="13.5" customHeight="1">
      <c r="A37" s="59"/>
      <c r="B37" s="59" t="s">
        <v>261</v>
      </c>
      <c r="C37" s="59"/>
      <c r="D37" s="59"/>
      <c r="E37" s="59"/>
      <c r="F37" s="59"/>
      <c r="G37" s="5">
        <v>4955256</v>
      </c>
      <c r="H37" s="59">
        <v>4952256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</row>
    <row r="38" spans="1:238" ht="13.5" customHeight="1">
      <c r="A38" s="59"/>
      <c r="B38" s="59" t="s">
        <v>262</v>
      </c>
      <c r="C38" s="59"/>
      <c r="D38" s="59"/>
      <c r="E38" s="59"/>
      <c r="F38" s="59"/>
      <c r="G38" s="5">
        <v>0</v>
      </c>
      <c r="H38" s="79"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</row>
    <row r="39" spans="1:238" ht="13.5" customHeight="1">
      <c r="A39" s="59"/>
      <c r="B39" s="59" t="s">
        <v>263</v>
      </c>
      <c r="C39" s="59"/>
      <c r="D39" s="59"/>
      <c r="E39" s="59"/>
      <c r="F39" s="59"/>
      <c r="H39" s="59"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</row>
    <row r="40" spans="1:238" ht="13.5" customHeight="1">
      <c r="A40" s="59"/>
      <c r="B40" s="59" t="s">
        <v>264</v>
      </c>
      <c r="C40" s="59"/>
      <c r="D40" s="59"/>
      <c r="E40" s="59"/>
      <c r="F40" s="59"/>
      <c r="H40" s="59"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</row>
    <row r="41" spans="1:238" ht="13.5" customHeight="1">
      <c r="A41" s="59"/>
      <c r="B41" s="59" t="s">
        <v>265</v>
      </c>
      <c r="C41" s="59"/>
      <c r="D41" s="59"/>
      <c r="E41" s="59"/>
      <c r="F41" s="61"/>
      <c r="H41" s="59">
        <v>0</v>
      </c>
      <c r="I41" s="65"/>
      <c r="J41" s="65"/>
      <c r="K41" s="65"/>
      <c r="L41" s="65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</row>
    <row r="42" spans="1:238" ht="13.5" customHeight="1">
      <c r="A42" s="59"/>
      <c r="B42" s="59" t="s">
        <v>266</v>
      </c>
      <c r="C42" s="59"/>
      <c r="D42" s="59"/>
      <c r="E42" s="59"/>
      <c r="F42" s="61"/>
      <c r="G42" s="5">
        <v>178418941024</v>
      </c>
      <c r="H42" s="59">
        <v>164716756285</v>
      </c>
      <c r="I42" s="65"/>
      <c r="J42" s="313"/>
      <c r="K42" s="313"/>
      <c r="L42" s="313"/>
      <c r="M42" s="313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</row>
    <row r="43" spans="1:238" ht="13.5" customHeight="1">
      <c r="A43" s="59"/>
      <c r="B43" s="80" t="s">
        <v>501</v>
      </c>
      <c r="C43" s="80"/>
      <c r="D43" s="80"/>
      <c r="E43" s="80"/>
      <c r="F43" s="59"/>
      <c r="G43" s="5">
        <v>11523070730</v>
      </c>
      <c r="H43" s="59">
        <v>6222240598</v>
      </c>
      <c r="I43" s="4"/>
      <c r="J43" s="313"/>
      <c r="K43" s="4"/>
      <c r="L43" s="4"/>
      <c r="M43" s="4"/>
      <c r="N43" s="4"/>
      <c r="O43" s="4"/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</row>
    <row r="44" spans="1:238" ht="13.5" customHeight="1">
      <c r="A44" s="59"/>
      <c r="B44" s="74" t="s">
        <v>131</v>
      </c>
      <c r="C44" s="74"/>
      <c r="D44" s="74"/>
      <c r="E44" s="59"/>
      <c r="F44" s="59"/>
      <c r="G44" s="60">
        <f>SUM(G36:G43)</f>
        <v>189946967010</v>
      </c>
      <c r="H44" s="60">
        <f>SUM(H36:H43)</f>
        <v>170943949139</v>
      </c>
      <c r="I44" s="4"/>
      <c r="J44" s="4"/>
      <c r="K44" s="4"/>
      <c r="L44" s="4"/>
      <c r="M44" s="4"/>
      <c r="N44" s="4"/>
      <c r="O44" s="4"/>
      <c r="P44" s="3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</row>
    <row r="45" spans="1:238" s="39" customFormat="1" ht="25.5" customHeight="1">
      <c r="A45" s="60" t="s">
        <v>267</v>
      </c>
      <c r="B45" s="60"/>
      <c r="C45" s="60"/>
      <c r="D45" s="60"/>
      <c r="E45" s="60"/>
      <c r="F45" s="60"/>
      <c r="G45" s="311" t="s">
        <v>709</v>
      </c>
      <c r="H45" s="311" t="s">
        <v>74</v>
      </c>
      <c r="I45" s="38"/>
      <c r="J45" s="38"/>
      <c r="K45" s="38"/>
      <c r="L45" s="38"/>
      <c r="M45" s="38"/>
      <c r="N45" s="38"/>
      <c r="O45" s="38"/>
      <c r="P45" s="3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</row>
    <row r="46" spans="1:238" ht="13.5" customHeight="1">
      <c r="A46" s="59"/>
      <c r="B46" s="59" t="s">
        <v>268</v>
      </c>
      <c r="C46" s="59"/>
      <c r="D46" s="59"/>
      <c r="E46" s="59"/>
      <c r="F46" s="59"/>
      <c r="G46" s="212">
        <v>0</v>
      </c>
      <c r="H46" s="212">
        <v>0</v>
      </c>
      <c r="I46" s="4"/>
      <c r="J46" s="4"/>
      <c r="K46" s="4"/>
      <c r="L46" s="4"/>
      <c r="M46" s="4"/>
      <c r="N46" s="4"/>
      <c r="O46" s="4"/>
      <c r="P46" s="3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</row>
    <row r="47" spans="1:238" ht="13.5" customHeight="1">
      <c r="A47" s="59"/>
      <c r="B47" s="59" t="s">
        <v>269</v>
      </c>
      <c r="C47" s="59"/>
      <c r="D47" s="59"/>
      <c r="E47" s="59"/>
      <c r="F47" s="59"/>
      <c r="G47" s="212">
        <v>0</v>
      </c>
      <c r="H47" s="212">
        <v>0</v>
      </c>
      <c r="I47" s="4"/>
      <c r="J47" s="4"/>
      <c r="K47" s="4"/>
      <c r="L47" s="4"/>
      <c r="M47" s="4"/>
      <c r="N47" s="4"/>
      <c r="O47" s="4"/>
      <c r="P47" s="3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</row>
    <row r="48" spans="1:238" ht="13.5" customHeight="1">
      <c r="A48" s="59"/>
      <c r="B48" s="59" t="s">
        <v>270</v>
      </c>
      <c r="C48" s="59"/>
      <c r="D48" s="59"/>
      <c r="E48" s="59"/>
      <c r="F48" s="59"/>
      <c r="G48" s="212">
        <v>0</v>
      </c>
      <c r="H48" s="212">
        <v>0</v>
      </c>
      <c r="I48" s="4"/>
      <c r="J48" s="4"/>
      <c r="K48" s="4"/>
      <c r="L48" s="4"/>
      <c r="M48" s="4"/>
      <c r="N48" s="4"/>
      <c r="O48" s="4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</row>
    <row r="49" spans="1:238" ht="13.5" customHeight="1">
      <c r="A49" s="59"/>
      <c r="B49" s="74" t="s">
        <v>131</v>
      </c>
      <c r="C49" s="74"/>
      <c r="D49" s="74"/>
      <c r="E49" s="59"/>
      <c r="F49" s="59"/>
      <c r="G49" s="211">
        <v>0</v>
      </c>
      <c r="H49" s="211">
        <v>0</v>
      </c>
      <c r="I49" s="4"/>
      <c r="J49" s="4"/>
      <c r="K49" s="4"/>
      <c r="L49" s="4"/>
      <c r="M49" s="4"/>
      <c r="N49" s="4"/>
      <c r="O49" s="4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</row>
    <row r="50" ht="13.5" customHeight="1"/>
    <row r="51" ht="13.5" customHeight="1"/>
    <row r="52" ht="13.5" customHeight="1"/>
    <row r="53" ht="13.5" customHeight="1"/>
    <row r="54" ht="13.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 password="C9BA" sheet="1" objects="1" scenarios="1"/>
  <mergeCells count="2">
    <mergeCell ref="E1:F1"/>
    <mergeCell ref="G1:H1"/>
  </mergeCells>
  <printOptions/>
  <pageMargins left="0.75" right="0.26" top="0.21" bottom="0.29" header="0.18" footer="0.2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H38"/>
  <sheetViews>
    <sheetView zoomScale="115" zoomScaleNormal="115" workbookViewId="0" topLeftCell="A1">
      <selection activeCell="F30" sqref="F30"/>
    </sheetView>
  </sheetViews>
  <sheetFormatPr defaultColWidth="7.99609375" defaultRowHeight="15"/>
  <cols>
    <col min="1" max="1" width="7.99609375" style="5" bestFit="1" customWidth="1"/>
    <col min="2" max="2" width="13.5546875" style="5" customWidth="1"/>
    <col min="3" max="3" width="8.10546875" style="5" customWidth="1"/>
    <col min="4" max="4" width="8.5546875" style="5" customWidth="1"/>
    <col min="5" max="5" width="9.3359375" style="5" customWidth="1"/>
    <col min="6" max="6" width="9.5546875" style="5" customWidth="1"/>
    <col min="7" max="7" width="10.10546875" style="5" customWidth="1"/>
    <col min="8" max="8" width="10.3359375" style="5" customWidth="1"/>
    <col min="9" max="241" width="7.99609375" style="5" bestFit="1" customWidth="1"/>
    <col min="242" max="16384" width="7.99609375" style="5" customWidth="1"/>
  </cols>
  <sheetData>
    <row r="1" spans="1:242" s="39" customFormat="1" ht="33" customHeight="1">
      <c r="A1" s="38" t="s">
        <v>271</v>
      </c>
      <c r="B1" s="38"/>
      <c r="C1" s="38"/>
      <c r="D1" s="38"/>
      <c r="E1" s="38"/>
      <c r="F1" s="38"/>
      <c r="G1" s="311" t="s">
        <v>709</v>
      </c>
      <c r="H1" s="311" t="s">
        <v>74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</row>
    <row r="2" spans="1:242" ht="12.75">
      <c r="A2" s="59" t="s">
        <v>272</v>
      </c>
      <c r="B2" s="59"/>
      <c r="C2" s="59"/>
      <c r="D2" s="59"/>
      <c r="E2" s="59"/>
      <c r="F2" s="59"/>
      <c r="G2" s="212">
        <v>0</v>
      </c>
      <c r="H2" s="212">
        <v>0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</row>
    <row r="3" spans="1:242" ht="12.75">
      <c r="A3" s="59" t="s">
        <v>531</v>
      </c>
      <c r="B3" s="59"/>
      <c r="C3" s="59"/>
      <c r="D3" s="59"/>
      <c r="E3" s="59"/>
      <c r="F3" s="59"/>
      <c r="G3" s="212">
        <v>8244341981</v>
      </c>
      <c r="H3" s="212">
        <v>2384194981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</row>
    <row r="4" spans="1:242" ht="12.75">
      <c r="A4" s="59" t="s">
        <v>273</v>
      </c>
      <c r="B4" s="59"/>
      <c r="C4" s="59"/>
      <c r="D4" s="59"/>
      <c r="E4" s="59"/>
      <c r="F4" s="59"/>
      <c r="G4" s="212">
        <v>0</v>
      </c>
      <c r="H4" s="212">
        <v>0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</row>
    <row r="5" spans="1:242" ht="12.75">
      <c r="A5" s="59" t="s">
        <v>274</v>
      </c>
      <c r="B5" s="59"/>
      <c r="C5" s="59"/>
      <c r="D5" s="59"/>
      <c r="E5" s="59"/>
      <c r="F5" s="61"/>
      <c r="G5" s="212">
        <v>0</v>
      </c>
      <c r="H5" s="212">
        <v>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</row>
    <row r="6" spans="1:242" ht="12.75">
      <c r="A6" s="59" t="s">
        <v>275</v>
      </c>
      <c r="B6" s="59"/>
      <c r="C6" s="59"/>
      <c r="D6" s="59"/>
      <c r="E6" s="59"/>
      <c r="F6" s="61"/>
      <c r="G6" s="316">
        <v>0</v>
      </c>
      <c r="H6" s="31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</row>
    <row r="7" spans="1:242" ht="12.75">
      <c r="A7" s="59" t="s">
        <v>276</v>
      </c>
      <c r="B7" s="59"/>
      <c r="C7" s="59"/>
      <c r="D7" s="59"/>
      <c r="E7" s="59"/>
      <c r="F7" s="59"/>
      <c r="G7" s="313">
        <v>0</v>
      </c>
      <c r="H7" s="31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</row>
    <row r="8" spans="1:242" ht="12.75">
      <c r="A8" s="59" t="s">
        <v>277</v>
      </c>
      <c r="B8" s="59"/>
      <c r="C8" s="59"/>
      <c r="D8" s="59"/>
      <c r="E8" s="59"/>
      <c r="F8" s="59"/>
      <c r="G8" s="212">
        <v>0</v>
      </c>
      <c r="H8" s="317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</row>
    <row r="9" spans="1:242" ht="12.75">
      <c r="A9" s="74" t="s">
        <v>131</v>
      </c>
      <c r="B9" s="74"/>
      <c r="C9" s="74"/>
      <c r="D9" s="74"/>
      <c r="E9" s="59"/>
      <c r="F9" s="59"/>
      <c r="G9" s="212"/>
      <c r="H9" s="31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</row>
    <row r="10" spans="1:242" ht="12.75">
      <c r="A10" s="4" t="s">
        <v>278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</row>
    <row r="11" spans="1:242" ht="12.75">
      <c r="A11" s="319" t="s">
        <v>279</v>
      </c>
      <c r="B11" s="319"/>
      <c r="C11" s="319" t="s">
        <v>280</v>
      </c>
      <c r="D11" s="319"/>
      <c r="E11" s="319"/>
      <c r="F11" s="319" t="s">
        <v>281</v>
      </c>
      <c r="G11" s="319"/>
      <c r="H11" s="31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</row>
    <row r="12" spans="1:242" ht="63.75">
      <c r="A12" s="319"/>
      <c r="B12" s="319"/>
      <c r="C12" s="320" t="s">
        <v>282</v>
      </c>
      <c r="D12" s="320" t="s">
        <v>283</v>
      </c>
      <c r="E12" s="319" t="s">
        <v>284</v>
      </c>
      <c r="F12" s="320" t="s">
        <v>282</v>
      </c>
      <c r="G12" s="320" t="s">
        <v>283</v>
      </c>
      <c r="H12" s="319" t="s">
        <v>284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</row>
    <row r="13" spans="1:242" ht="21.75" customHeight="1">
      <c r="A13" s="321" t="s">
        <v>285</v>
      </c>
      <c r="B13" s="322"/>
      <c r="C13" s="323"/>
      <c r="D13" s="323"/>
      <c r="E13" s="324"/>
      <c r="F13" s="324"/>
      <c r="G13" s="324"/>
      <c r="H13" s="32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</row>
    <row r="14" spans="1:242" ht="21.75" customHeight="1">
      <c r="A14" s="325" t="s">
        <v>286</v>
      </c>
      <c r="B14" s="326"/>
      <c r="C14" s="327">
        <v>0</v>
      </c>
      <c r="D14" s="327">
        <v>0</v>
      </c>
      <c r="E14" s="327">
        <v>0</v>
      </c>
      <c r="F14" s="324"/>
      <c r="G14" s="324"/>
      <c r="H14" s="327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</row>
    <row r="15" spans="1:242" ht="21.75" customHeight="1">
      <c r="A15" s="325" t="s">
        <v>287</v>
      </c>
      <c r="B15" s="326"/>
      <c r="C15" s="324"/>
      <c r="D15" s="324"/>
      <c r="E15" s="324"/>
      <c r="F15" s="324"/>
      <c r="G15" s="324"/>
      <c r="H15" s="32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</row>
    <row r="16" spans="1:242" ht="21.75" customHeight="1">
      <c r="A16" s="328"/>
      <c r="B16" s="328"/>
      <c r="C16" s="3"/>
      <c r="D16" s="3"/>
      <c r="E16" s="3"/>
      <c r="F16" s="3"/>
      <c r="G16" s="3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</row>
    <row r="17" spans="1:242" ht="21.75" customHeight="1">
      <c r="A17" s="328"/>
      <c r="B17" s="328"/>
      <c r="C17" s="3"/>
      <c r="D17" s="3"/>
      <c r="E17" s="3"/>
      <c r="F17" s="76"/>
      <c r="G17" s="3"/>
      <c r="H17" s="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</row>
    <row r="18" spans="1:242" ht="21.75" customHeight="1">
      <c r="A18" s="328"/>
      <c r="B18" s="328"/>
      <c r="C18" s="3"/>
      <c r="D18" s="3"/>
      <c r="E18" s="76"/>
      <c r="F18" s="3"/>
      <c r="G18" s="3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</row>
    <row r="19" spans="1:24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</row>
    <row r="20" spans="1:242" s="39" customFormat="1" ht="12.75">
      <c r="A20" s="38" t="s">
        <v>297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</row>
    <row r="21" spans="1:242" ht="30.75" customHeight="1">
      <c r="A21" s="60" t="s">
        <v>298</v>
      </c>
      <c r="B21" s="60"/>
      <c r="C21" s="60"/>
      <c r="D21" s="59"/>
      <c r="E21" s="59"/>
      <c r="F21" s="59"/>
      <c r="G21" s="311" t="s">
        <v>709</v>
      </c>
      <c r="H21" s="311" t="s">
        <v>74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</row>
    <row r="22" spans="1:242" ht="12.75">
      <c r="A22" s="59" t="s">
        <v>299</v>
      </c>
      <c r="B22" s="59"/>
      <c r="C22" s="59"/>
      <c r="D22" s="59"/>
      <c r="E22" s="59"/>
      <c r="F22" s="59"/>
      <c r="G22" s="212">
        <v>0</v>
      </c>
      <c r="H22" s="329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</row>
    <row r="23" spans="1:242" ht="12.75">
      <c r="A23" s="59" t="s">
        <v>300</v>
      </c>
      <c r="B23" s="59"/>
      <c r="C23" s="59"/>
      <c r="D23" s="59"/>
      <c r="E23" s="59"/>
      <c r="F23" s="59"/>
      <c r="G23" s="212">
        <v>0</v>
      </c>
      <c r="H23" s="329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</row>
    <row r="24" spans="1:242" ht="12.75">
      <c r="A24" s="59" t="s">
        <v>301</v>
      </c>
      <c r="B24" s="59"/>
      <c r="C24" s="59"/>
      <c r="D24" s="59"/>
      <c r="E24" s="59"/>
      <c r="F24" s="59"/>
      <c r="G24" s="212">
        <v>0</v>
      </c>
      <c r="H24" s="329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</row>
    <row r="25" spans="1:242" ht="12.75">
      <c r="A25" s="59" t="s">
        <v>302</v>
      </c>
      <c r="B25" s="59"/>
      <c r="C25" s="59"/>
      <c r="D25" s="59"/>
      <c r="E25" s="59"/>
      <c r="F25" s="59"/>
      <c r="G25" s="212">
        <v>0</v>
      </c>
      <c r="H25" s="329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</row>
    <row r="26" spans="1:242" ht="12.75">
      <c r="A26" s="59" t="s">
        <v>303</v>
      </c>
      <c r="B26" s="59"/>
      <c r="C26" s="59"/>
      <c r="D26" s="59"/>
      <c r="E26" s="59"/>
      <c r="F26" s="59"/>
      <c r="G26" s="212">
        <v>0</v>
      </c>
      <c r="H26" s="329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</row>
    <row r="27" spans="1:242" ht="12.75">
      <c r="A27" s="59" t="s">
        <v>304</v>
      </c>
      <c r="B27" s="59"/>
      <c r="C27" s="59"/>
      <c r="D27" s="59"/>
      <c r="E27" s="59"/>
      <c r="F27" s="59"/>
      <c r="G27" s="212">
        <v>0</v>
      </c>
      <c r="H27" s="329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</row>
    <row r="28" spans="1:242" ht="12.75">
      <c r="A28" s="59" t="s">
        <v>305</v>
      </c>
      <c r="B28" s="59"/>
      <c r="C28" s="59"/>
      <c r="D28" s="59"/>
      <c r="E28" s="59"/>
      <c r="F28" s="59"/>
      <c r="G28" s="212">
        <v>0</v>
      </c>
      <c r="H28" s="329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</row>
    <row r="29" spans="1:242" ht="12.75">
      <c r="A29" s="59" t="s">
        <v>306</v>
      </c>
      <c r="B29" s="59"/>
      <c r="C29" s="59"/>
      <c r="D29" s="59"/>
      <c r="E29" s="59"/>
      <c r="F29" s="59"/>
      <c r="G29" s="212">
        <v>0</v>
      </c>
      <c r="H29" s="329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</row>
    <row r="30" spans="1:242" ht="12.75">
      <c r="A30" s="59"/>
      <c r="B30" s="59" t="s">
        <v>307</v>
      </c>
      <c r="C30" s="59"/>
      <c r="D30" s="59"/>
      <c r="E30" s="59"/>
      <c r="F30" s="59"/>
      <c r="G30" s="212">
        <v>0</v>
      </c>
      <c r="H30" s="329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</row>
    <row r="31" spans="1:242" ht="12.75">
      <c r="A31" s="59"/>
      <c r="B31" s="59"/>
      <c r="C31" s="59"/>
      <c r="D31" s="59"/>
      <c r="E31" s="59"/>
      <c r="F31" s="59"/>
      <c r="G31" s="59"/>
      <c r="H31" s="5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</row>
    <row r="32" spans="1:242" ht="12.75">
      <c r="A32" s="59"/>
      <c r="B32" s="59"/>
      <c r="C32" s="59"/>
      <c r="D32" s="59"/>
      <c r="E32" s="59"/>
      <c r="F32" s="59"/>
      <c r="G32" s="59"/>
      <c r="H32" s="59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</row>
    <row r="33" spans="1:242" ht="12.75">
      <c r="A33" s="59"/>
      <c r="B33" s="59"/>
      <c r="C33" s="59"/>
      <c r="D33" s="59"/>
      <c r="E33" s="59"/>
      <c r="F33" s="59"/>
      <c r="G33" s="59"/>
      <c r="H33" s="59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</row>
    <row r="34" spans="1:24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</row>
    <row r="35" spans="1:242" ht="29.25" customHeight="1">
      <c r="A35" s="330" t="s">
        <v>308</v>
      </c>
      <c r="B35" s="80"/>
      <c r="C35" s="80"/>
      <c r="D35" s="80"/>
      <c r="E35" s="80"/>
      <c r="F35" s="80"/>
      <c r="G35" s="311" t="s">
        <v>709</v>
      </c>
      <c r="H35" s="311" t="s">
        <v>74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</row>
    <row r="36" spans="1:242" ht="23.25" customHeight="1">
      <c r="A36" s="81" t="s">
        <v>309</v>
      </c>
      <c r="B36" s="81"/>
      <c r="C36" s="81"/>
      <c r="D36" s="81"/>
      <c r="E36" s="81"/>
      <c r="F36" s="81"/>
      <c r="G36" s="59">
        <v>0</v>
      </c>
      <c r="H36" s="212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</row>
    <row r="37" spans="1:242" ht="21" customHeight="1">
      <c r="A37" s="80" t="s">
        <v>310</v>
      </c>
      <c r="B37" s="80"/>
      <c r="C37" s="80"/>
      <c r="D37" s="80"/>
      <c r="E37" s="80"/>
      <c r="F37" s="80"/>
      <c r="G37" s="59">
        <v>0</v>
      </c>
      <c r="H37" s="212">
        <v>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</row>
    <row r="38" spans="1:242" ht="18.75" customHeight="1">
      <c r="A38" s="80" t="s">
        <v>311</v>
      </c>
      <c r="B38" s="80"/>
      <c r="C38" s="80"/>
      <c r="D38" s="80"/>
      <c r="E38" s="80"/>
      <c r="F38" s="80"/>
      <c r="G38" s="59">
        <v>0</v>
      </c>
      <c r="H38" s="212"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</row>
  </sheetData>
  <sheetProtection password="C9BA" sheet="1" objects="1" scenarios="1"/>
  <printOptions/>
  <pageMargins left="0.75" right="0.31" top="0.43" bottom="0.42" header="0.28" footer="0.3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Vinh Son J/C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 Trung</dc:creator>
  <cp:keywords/>
  <dc:description/>
  <cp:lastModifiedBy>Duy Trung</cp:lastModifiedBy>
  <cp:lastPrinted>2011-04-19T07:02:10Z</cp:lastPrinted>
  <dcterms:created xsi:type="dcterms:W3CDTF">2010-10-26T01:49:15Z</dcterms:created>
  <dcterms:modified xsi:type="dcterms:W3CDTF">2011-04-19T07:55:54Z</dcterms:modified>
  <cp:category/>
  <cp:version/>
  <cp:contentType/>
  <cp:contentStatus/>
</cp:coreProperties>
</file>